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P:\Book Related Files\_Customer Files_current\Robison, Lindon\book files\Excel Templates\"/>
    </mc:Choice>
  </mc:AlternateContent>
  <xr:revisionPtr revIDLastSave="0" documentId="13_ncr:1_{9BD8D0AD-7647-4505-B634-73B1C4932DE8}" xr6:coauthVersionLast="45" xr6:coauthVersionMax="45" xr10:uidLastSave="{00000000-0000-0000-0000-000000000000}"/>
  <bookViews>
    <workbookView xWindow="420" yWindow="390" windowWidth="25170" windowHeight="18735" xr2:uid="{00000000-000D-0000-FFFF-FFFF00000000}"/>
  </bookViews>
  <sheets>
    <sheet name="template" sheetId="1" r:id="rId1"/>
    <sheet name="rate data" sheetId="4" r:id="rId2"/>
    <sheet name="IRRE" sheetId="5" r:id="rId3"/>
    <sheet name="Sheet1" sheetId="6" r:id="rId4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template!#REF!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" i="1" l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C2" i="5"/>
  <c r="F6" i="6" l="1"/>
  <c r="F7" i="6" s="1"/>
  <c r="F5" i="6"/>
  <c r="A5" i="6"/>
  <c r="J6" i="1"/>
  <c r="J7" i="1" s="1"/>
  <c r="Q5" i="1" l="1"/>
  <c r="P5" i="1"/>
  <c r="O5" i="1"/>
  <c r="B4" i="4"/>
  <c r="D16" i="4"/>
  <c r="M6" i="1"/>
  <c r="M5" i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J8" i="1"/>
  <c r="G6" i="1"/>
  <c r="P6" i="1" s="1"/>
  <c r="G6" i="4"/>
  <c r="F6" i="1"/>
  <c r="C6" i="1"/>
  <c r="M7" i="1" s="1"/>
  <c r="E6" i="1"/>
  <c r="E7" i="1" s="1"/>
  <c r="E8" i="1" s="1"/>
  <c r="E9" i="1" s="1"/>
  <c r="E10" i="1" s="1"/>
  <c r="D6" i="1"/>
  <c r="Q6" i="1" l="1"/>
  <c r="J9" i="1"/>
  <c r="O6" i="1"/>
  <c r="F7" i="1"/>
  <c r="F8" i="1" s="1"/>
  <c r="F9" i="1" s="1"/>
  <c r="F10" i="1" s="1"/>
  <c r="F11" i="1" s="1"/>
  <c r="F12" i="1" s="1"/>
  <c r="F13" i="1" s="1"/>
  <c r="F14" i="1" s="1"/>
  <c r="F15" i="1" s="1"/>
  <c r="F16" i="1" s="1"/>
  <c r="D7" i="1"/>
  <c r="C7" i="1"/>
  <c r="G7" i="1"/>
  <c r="E11" i="1"/>
  <c r="H10" i="1"/>
  <c r="I10" i="1" s="1"/>
  <c r="O14" i="1" l="1"/>
  <c r="O13" i="1"/>
  <c r="O7" i="1"/>
  <c r="O10" i="1"/>
  <c r="O9" i="1"/>
  <c r="O15" i="1"/>
  <c r="O11" i="1"/>
  <c r="O8" i="1"/>
  <c r="O12" i="1"/>
  <c r="J10" i="1"/>
  <c r="F17" i="1"/>
  <c r="O16" i="1"/>
  <c r="M8" i="1"/>
  <c r="C8" i="1"/>
  <c r="D8" i="1"/>
  <c r="Q7" i="1"/>
  <c r="G8" i="1"/>
  <c r="P7" i="1"/>
  <c r="E12" i="1"/>
  <c r="H11" i="1"/>
  <c r="I11" i="1" s="1"/>
  <c r="J11" i="1" l="1"/>
  <c r="F18" i="1"/>
  <c r="O17" i="1"/>
  <c r="D9" i="1"/>
  <c r="Q8" i="1"/>
  <c r="C9" i="1"/>
  <c r="M9" i="1"/>
  <c r="G9" i="1"/>
  <c r="P8" i="1"/>
  <c r="E13" i="1"/>
  <c r="H12" i="1"/>
  <c r="I12" i="1" s="1"/>
  <c r="J12" i="1" l="1"/>
  <c r="F19" i="1"/>
  <c r="O18" i="1"/>
  <c r="C10" i="1"/>
  <c r="M10" i="1"/>
  <c r="G10" i="1"/>
  <c r="P9" i="1"/>
  <c r="D10" i="1"/>
  <c r="Q9" i="1"/>
  <c r="E14" i="1"/>
  <c r="H13" i="1"/>
  <c r="I13" i="1" s="1"/>
  <c r="H7" i="1"/>
  <c r="H8" i="1"/>
  <c r="I8" i="1" s="1"/>
  <c r="H9" i="1"/>
  <c r="I9" i="1" s="1"/>
  <c r="I7" i="1" l="1"/>
  <c r="R7" i="1"/>
  <c r="J13" i="1"/>
  <c r="R9" i="1"/>
  <c r="F20" i="1"/>
  <c r="O19" i="1"/>
  <c r="R8" i="1"/>
  <c r="G11" i="1"/>
  <c r="P10" i="1"/>
  <c r="D11" i="1"/>
  <c r="Q10" i="1"/>
  <c r="C11" i="1"/>
  <c r="M11" i="1"/>
  <c r="H14" i="1"/>
  <c r="I14" i="1" s="1"/>
  <c r="E15" i="1"/>
  <c r="R10" i="1" l="1"/>
  <c r="J14" i="1"/>
  <c r="F21" i="1"/>
  <c r="O20" i="1"/>
  <c r="C12" i="1"/>
  <c r="M12" i="1"/>
  <c r="D12" i="1"/>
  <c r="Q11" i="1"/>
  <c r="G12" i="1"/>
  <c r="P11" i="1"/>
  <c r="E16" i="1"/>
  <c r="H15" i="1"/>
  <c r="I15" i="1" s="1"/>
  <c r="R11" i="1" l="1"/>
  <c r="J15" i="1"/>
  <c r="F22" i="1"/>
  <c r="O21" i="1"/>
  <c r="D13" i="1"/>
  <c r="Q12" i="1"/>
  <c r="G13" i="1"/>
  <c r="P12" i="1"/>
  <c r="C13" i="1"/>
  <c r="M13" i="1"/>
  <c r="E17" i="1"/>
  <c r="H16" i="1"/>
  <c r="I16" i="1" s="1"/>
  <c r="D2" i="5"/>
  <c r="L6" i="1"/>
  <c r="F23" i="1" l="1"/>
  <c r="O22" i="1"/>
  <c r="R12" i="1"/>
  <c r="J16" i="1"/>
  <c r="G14" i="1"/>
  <c r="P13" i="1"/>
  <c r="C14" i="1"/>
  <c r="M14" i="1"/>
  <c r="D14" i="1"/>
  <c r="Q13" i="1"/>
  <c r="E18" i="1"/>
  <c r="H17" i="1"/>
  <c r="I17" i="1" s="1"/>
  <c r="E2" i="5"/>
  <c r="L7" i="1"/>
  <c r="N7" i="1" s="1"/>
  <c r="U7" i="1" l="1"/>
  <c r="E5" i="5" s="1"/>
  <c r="F24" i="1"/>
  <c r="O23" i="1"/>
  <c r="J17" i="1"/>
  <c r="R13" i="1"/>
  <c r="D15" i="1"/>
  <c r="Q14" i="1"/>
  <c r="C15" i="1"/>
  <c r="M15" i="1"/>
  <c r="G15" i="1"/>
  <c r="P14" i="1"/>
  <c r="R14" i="1" s="1"/>
  <c r="E19" i="1"/>
  <c r="H18" i="1"/>
  <c r="I18" i="1" s="1"/>
  <c r="F2" i="5"/>
  <c r="L8" i="1"/>
  <c r="N8" i="1" s="1"/>
  <c r="U8" i="1" l="1"/>
  <c r="F6" i="5" s="1"/>
  <c r="F25" i="1"/>
  <c r="O24" i="1"/>
  <c r="J18" i="1"/>
  <c r="C16" i="1"/>
  <c r="M16" i="1"/>
  <c r="L9" i="1"/>
  <c r="N9" i="1" s="1"/>
  <c r="G16" i="1"/>
  <c r="P15" i="1"/>
  <c r="D16" i="1"/>
  <c r="Q15" i="1"/>
  <c r="E20" i="1"/>
  <c r="H19" i="1"/>
  <c r="I19" i="1" s="1"/>
  <c r="G2" i="5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9" i="1" l="1"/>
  <c r="G7" i="5" s="1"/>
  <c r="R15" i="1"/>
  <c r="H2" i="5"/>
  <c r="J19" i="1"/>
  <c r="F26" i="1"/>
  <c r="O25" i="1"/>
  <c r="G6" i="5"/>
  <c r="H6" i="5" s="1"/>
  <c r="I6" i="5" s="1"/>
  <c r="J6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U6" i="5" s="1"/>
  <c r="V6" i="5" s="1"/>
  <c r="Z6" i="5" s="1"/>
  <c r="L10" i="1"/>
  <c r="N10" i="1" s="1"/>
  <c r="H7" i="5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D17" i="1"/>
  <c r="Q16" i="1"/>
  <c r="G17" i="1"/>
  <c r="P16" i="1"/>
  <c r="C17" i="1"/>
  <c r="M17" i="1"/>
  <c r="E21" i="1"/>
  <c r="H20" i="1"/>
  <c r="I20" i="1" s="1"/>
  <c r="W5" i="5"/>
  <c r="AA5" i="5" s="1"/>
  <c r="X5" i="5"/>
  <c r="U5" i="5"/>
  <c r="U10" i="1" l="1"/>
  <c r="H8" i="5" s="1"/>
  <c r="I2" i="5"/>
  <c r="Y6" i="5"/>
  <c r="J20" i="1"/>
  <c r="W6" i="5"/>
  <c r="AA6" i="5" s="1"/>
  <c r="R16" i="1"/>
  <c r="F27" i="1"/>
  <c r="O26" i="1"/>
  <c r="X7" i="5"/>
  <c r="X6" i="5"/>
  <c r="W7" i="5"/>
  <c r="AA7" i="5" s="1"/>
  <c r="G18" i="1"/>
  <c r="P17" i="1"/>
  <c r="L11" i="1"/>
  <c r="N11" i="1" s="1"/>
  <c r="I8" i="5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X8" i="5" s="1"/>
  <c r="C18" i="1"/>
  <c r="M18" i="1"/>
  <c r="D18" i="1"/>
  <c r="Q17" i="1"/>
  <c r="E22" i="1"/>
  <c r="H21" i="1"/>
  <c r="I21" i="1" s="1"/>
  <c r="Y5" i="5"/>
  <c r="V5" i="5"/>
  <c r="Z5" i="5" s="1"/>
  <c r="V7" i="5"/>
  <c r="Z7" i="5" s="1"/>
  <c r="Y7" i="5"/>
  <c r="U11" i="1" l="1"/>
  <c r="I9" i="5" s="1"/>
  <c r="J2" i="5"/>
  <c r="F28" i="1"/>
  <c r="O27" i="1"/>
  <c r="R17" i="1"/>
  <c r="J21" i="1"/>
  <c r="W8" i="5"/>
  <c r="AA8" i="5" s="1"/>
  <c r="D19" i="1"/>
  <c r="Q18" i="1"/>
  <c r="L12" i="1"/>
  <c r="N12" i="1" s="1"/>
  <c r="J9" i="5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U8" i="5"/>
  <c r="V8" i="5" s="1"/>
  <c r="Z8" i="5" s="1"/>
  <c r="C19" i="1"/>
  <c r="M19" i="1"/>
  <c r="G19" i="1"/>
  <c r="P18" i="1"/>
  <c r="E23" i="1"/>
  <c r="H22" i="1"/>
  <c r="I22" i="1" s="1"/>
  <c r="U12" i="1" l="1"/>
  <c r="J10" i="5" s="1"/>
  <c r="R18" i="1"/>
  <c r="K2" i="5"/>
  <c r="J22" i="1"/>
  <c r="F29" i="1"/>
  <c r="O29" i="1" s="1"/>
  <c r="O28" i="1"/>
  <c r="Y8" i="5"/>
  <c r="W9" i="5"/>
  <c r="AA9" i="5" s="1"/>
  <c r="X9" i="5"/>
  <c r="L13" i="1"/>
  <c r="N13" i="1" s="1"/>
  <c r="K10" i="5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C20" i="1"/>
  <c r="M20" i="1"/>
  <c r="G20" i="1"/>
  <c r="P19" i="1"/>
  <c r="D20" i="1"/>
  <c r="Q19" i="1"/>
  <c r="E24" i="1"/>
  <c r="H23" i="1"/>
  <c r="I23" i="1" s="1"/>
  <c r="V9" i="5"/>
  <c r="Z9" i="5" s="1"/>
  <c r="Y9" i="5"/>
  <c r="U13" i="1" l="1"/>
  <c r="K11" i="5" s="1"/>
  <c r="L2" i="5"/>
  <c r="R19" i="1"/>
  <c r="J23" i="1"/>
  <c r="W10" i="5"/>
  <c r="AA10" i="5" s="1"/>
  <c r="C21" i="1"/>
  <c r="M21" i="1"/>
  <c r="G21" i="1"/>
  <c r="P20" i="1"/>
  <c r="L14" i="1"/>
  <c r="N14" i="1" s="1"/>
  <c r="L11" i="5"/>
  <c r="M11" i="5" s="1"/>
  <c r="N11" i="5" s="1"/>
  <c r="O11" i="5" s="1"/>
  <c r="P11" i="5" s="1"/>
  <c r="Q11" i="5" s="1"/>
  <c r="R11" i="5" s="1"/>
  <c r="S11" i="5" s="1"/>
  <c r="T11" i="5" s="1"/>
  <c r="X11" i="5" s="1"/>
  <c r="D21" i="1"/>
  <c r="Q20" i="1"/>
  <c r="X10" i="5"/>
  <c r="E25" i="1"/>
  <c r="H24" i="1"/>
  <c r="I24" i="1" s="1"/>
  <c r="V10" i="5"/>
  <c r="Z10" i="5" s="1"/>
  <c r="Y10" i="5"/>
  <c r="U14" i="1" l="1"/>
  <c r="L12" i="5" s="1"/>
  <c r="R20" i="1"/>
  <c r="M2" i="5"/>
  <c r="J24" i="1"/>
  <c r="W11" i="5"/>
  <c r="AA11" i="5" s="1"/>
  <c r="G22" i="1"/>
  <c r="P21" i="1"/>
  <c r="L15" i="1"/>
  <c r="N15" i="1" s="1"/>
  <c r="M12" i="5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D22" i="1"/>
  <c r="Q21" i="1"/>
  <c r="U11" i="5"/>
  <c r="V11" i="5" s="1"/>
  <c r="Z11" i="5" s="1"/>
  <c r="C22" i="1"/>
  <c r="M22" i="1"/>
  <c r="E26" i="1"/>
  <c r="H25" i="1"/>
  <c r="I25" i="1" s="1"/>
  <c r="U15" i="1" l="1"/>
  <c r="M13" i="5" s="1"/>
  <c r="N2" i="5"/>
  <c r="R21" i="1"/>
  <c r="J25" i="1"/>
  <c r="Y11" i="5"/>
  <c r="C23" i="1"/>
  <c r="M23" i="1"/>
  <c r="D23" i="1"/>
  <c r="Q22" i="1"/>
  <c r="L16" i="1"/>
  <c r="N16" i="1" s="1"/>
  <c r="N13" i="5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AA13" i="5" s="1"/>
  <c r="G23" i="1"/>
  <c r="P22" i="1"/>
  <c r="R22" i="1" s="1"/>
  <c r="E27" i="1"/>
  <c r="H26" i="1"/>
  <c r="I26" i="1" s="1"/>
  <c r="U16" i="1" l="1"/>
  <c r="N14" i="5" s="1"/>
  <c r="O2" i="5"/>
  <c r="J26" i="1"/>
  <c r="G24" i="1"/>
  <c r="P23" i="1"/>
  <c r="D24" i="1"/>
  <c r="Q23" i="1"/>
  <c r="L17" i="1"/>
  <c r="N17" i="1" s="1"/>
  <c r="O14" i="5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C24" i="1"/>
  <c r="M24" i="1"/>
  <c r="E28" i="1"/>
  <c r="H27" i="1"/>
  <c r="I27" i="1" s="1"/>
  <c r="U17" i="1" l="1"/>
  <c r="O15" i="5" s="1"/>
  <c r="P2" i="5"/>
  <c r="R23" i="1"/>
  <c r="J27" i="1"/>
  <c r="L18" i="1"/>
  <c r="N18" i="1" s="1"/>
  <c r="P15" i="5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C25" i="1"/>
  <c r="M25" i="1"/>
  <c r="D25" i="1"/>
  <c r="Q24" i="1"/>
  <c r="G25" i="1"/>
  <c r="P24" i="1"/>
  <c r="E29" i="1"/>
  <c r="H28" i="1"/>
  <c r="I28" i="1" s="1"/>
  <c r="U18" i="1" l="1"/>
  <c r="P16" i="5" s="1"/>
  <c r="R24" i="1"/>
  <c r="Q2" i="5"/>
  <c r="J28" i="1"/>
  <c r="L19" i="1"/>
  <c r="N19" i="1" s="1"/>
  <c r="Q16" i="5"/>
  <c r="R16" i="5" s="1"/>
  <c r="S16" i="5" s="1"/>
  <c r="T16" i="5" s="1"/>
  <c r="U16" i="5" s="1"/>
  <c r="V16" i="5" s="1"/>
  <c r="W16" i="5" s="1"/>
  <c r="X16" i="5" s="1"/>
  <c r="Y16" i="5" s="1"/>
  <c r="Z16" i="5" s="1"/>
  <c r="AA16" i="5" s="1"/>
  <c r="G26" i="1"/>
  <c r="P25" i="1"/>
  <c r="C26" i="1"/>
  <c r="M26" i="1"/>
  <c r="D26" i="1"/>
  <c r="Q25" i="1"/>
  <c r="H29" i="1"/>
  <c r="I29" i="1" s="1"/>
  <c r="U19" i="1" l="1"/>
  <c r="Q17" i="5" s="1"/>
  <c r="R25" i="1"/>
  <c r="R2" i="5"/>
  <c r="J29" i="1"/>
  <c r="D27" i="1"/>
  <c r="Q26" i="1"/>
  <c r="C27" i="1"/>
  <c r="M27" i="1"/>
  <c r="L20" i="1"/>
  <c r="N20" i="1" s="1"/>
  <c r="R17" i="5"/>
  <c r="S17" i="5" s="1"/>
  <c r="T17" i="5" s="1"/>
  <c r="U17" i="5" s="1"/>
  <c r="V17" i="5" s="1"/>
  <c r="W17" i="5" s="1"/>
  <c r="X17" i="5" s="1"/>
  <c r="Y17" i="5" s="1"/>
  <c r="Z17" i="5" s="1"/>
  <c r="AA17" i="5" s="1"/>
  <c r="G27" i="1"/>
  <c r="P26" i="1"/>
  <c r="U20" i="1" l="1"/>
  <c r="R18" i="5" s="1"/>
  <c r="R26" i="1"/>
  <c r="S2" i="5"/>
  <c r="C28" i="1"/>
  <c r="M28" i="1"/>
  <c r="L21" i="1"/>
  <c r="N21" i="1" s="1"/>
  <c r="S18" i="5"/>
  <c r="T18" i="5" s="1"/>
  <c r="U18" i="5" s="1"/>
  <c r="V18" i="5" s="1"/>
  <c r="W18" i="5" s="1"/>
  <c r="X18" i="5" s="1"/>
  <c r="Y18" i="5" s="1"/>
  <c r="Z18" i="5" s="1"/>
  <c r="AA18" i="5" s="1"/>
  <c r="G28" i="1"/>
  <c r="P27" i="1"/>
  <c r="D28" i="1"/>
  <c r="Q27" i="1"/>
  <c r="U21" i="1" l="1"/>
  <c r="S19" i="5" s="1"/>
  <c r="R27" i="1"/>
  <c r="T2" i="5"/>
  <c r="L22" i="1"/>
  <c r="N22" i="1" s="1"/>
  <c r="T19" i="5"/>
  <c r="U19" i="5" s="1"/>
  <c r="V19" i="5" s="1"/>
  <c r="W19" i="5" s="1"/>
  <c r="X19" i="5" s="1"/>
  <c r="Y19" i="5" s="1"/>
  <c r="Z19" i="5" s="1"/>
  <c r="AA19" i="5" s="1"/>
  <c r="D29" i="1"/>
  <c r="Q29" i="1" s="1"/>
  <c r="Q28" i="1"/>
  <c r="G29" i="1"/>
  <c r="P29" i="1" s="1"/>
  <c r="P28" i="1"/>
  <c r="C29" i="1"/>
  <c r="M29" i="1"/>
  <c r="R28" i="1" l="1"/>
  <c r="U22" i="1"/>
  <c r="T20" i="5" s="1"/>
  <c r="U2" i="5"/>
  <c r="R29" i="1"/>
  <c r="L23" i="1"/>
  <c r="N23" i="1" s="1"/>
  <c r="U20" i="5"/>
  <c r="V20" i="5" s="1"/>
  <c r="W20" i="5" s="1"/>
  <c r="X20" i="5" s="1"/>
  <c r="Y20" i="5" s="1"/>
  <c r="Z20" i="5" s="1"/>
  <c r="AA20" i="5" s="1"/>
  <c r="U23" i="1" l="1"/>
  <c r="U21" i="5" s="1"/>
  <c r="V2" i="5"/>
  <c r="L24" i="1"/>
  <c r="N24" i="1" s="1"/>
  <c r="V21" i="5"/>
  <c r="W21" i="5" s="1"/>
  <c r="X21" i="5" s="1"/>
  <c r="Y21" i="5" s="1"/>
  <c r="Z21" i="5" s="1"/>
  <c r="AA21" i="5" s="1"/>
  <c r="U24" i="1" l="1"/>
  <c r="V22" i="5" s="1"/>
  <c r="W2" i="5"/>
  <c r="L25" i="1"/>
  <c r="N25" i="1" s="1"/>
  <c r="W22" i="5"/>
  <c r="X22" i="5" s="1"/>
  <c r="Y22" i="5" s="1"/>
  <c r="Z22" i="5" s="1"/>
  <c r="AA22" i="5" s="1"/>
  <c r="U25" i="1" l="1"/>
  <c r="W23" i="5" s="1"/>
  <c r="X2" i="5"/>
  <c r="L26" i="1"/>
  <c r="N26" i="1" s="1"/>
  <c r="X23" i="5"/>
  <c r="U26" i="1" l="1"/>
  <c r="X24" i="5" s="1"/>
  <c r="Y2" i="5"/>
  <c r="L27" i="1"/>
  <c r="N27" i="1" s="1"/>
  <c r="Y24" i="5"/>
  <c r="Z24" i="5" s="1"/>
  <c r="AA24" i="5" s="1"/>
  <c r="U27" i="1" l="1"/>
  <c r="Y25" i="5" s="1"/>
  <c r="Z2" i="5"/>
  <c r="L28" i="1"/>
  <c r="N28" i="1" s="1"/>
  <c r="Z25" i="5"/>
  <c r="AA25" i="5" s="1"/>
  <c r="U28" i="1" l="1"/>
  <c r="Z26" i="5" s="1"/>
  <c r="AA2" i="5"/>
  <c r="L29" i="1"/>
  <c r="N29" i="1" s="1"/>
  <c r="AA26" i="5"/>
  <c r="U29" i="1" l="1"/>
  <c r="AA27" i="5" s="1"/>
  <c r="H6" i="1"/>
  <c r="H5" i="1"/>
  <c r="I5" i="1" l="1"/>
  <c r="N5" i="1" s="1"/>
  <c r="R5" i="1"/>
  <c r="I6" i="1"/>
  <c r="N6" i="1" s="1"/>
  <c r="R6" i="1"/>
  <c r="S7" i="1" l="1"/>
  <c r="T7" i="1" s="1"/>
  <c r="D3" i="5"/>
  <c r="U6" i="1"/>
  <c r="D4" i="5" s="1"/>
  <c r="S6" i="1"/>
  <c r="D29" i="5"/>
  <c r="V6" i="1" s="1"/>
  <c r="U5" i="1"/>
  <c r="C3" i="5" s="1"/>
  <c r="C29" i="5" s="1"/>
  <c r="V5" i="1" s="1"/>
  <c r="S5" i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E4" i="5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X4" i="5" s="1"/>
  <c r="T5" i="1"/>
  <c r="T6" i="1"/>
  <c r="E3" i="5"/>
  <c r="E29" i="5" l="1"/>
  <c r="V7" i="1" s="1"/>
  <c r="W4" i="5"/>
  <c r="AA4" i="5" s="1"/>
  <c r="U4" i="5"/>
  <c r="Y4" i="5" s="1"/>
  <c r="F3" i="5"/>
  <c r="F29" i="5" s="1"/>
  <c r="V8" i="1" s="1"/>
  <c r="V4" i="5" l="1"/>
  <c r="Z4" i="5" s="1"/>
  <c r="G3" i="5"/>
  <c r="G29" i="5" s="1"/>
  <c r="V9" i="1" s="1"/>
  <c r="H3" i="5" l="1"/>
  <c r="H29" i="5" s="1"/>
  <c r="V10" i="1" s="1"/>
  <c r="I3" i="5" l="1"/>
  <c r="I29" i="5" s="1"/>
  <c r="V11" i="1" s="1"/>
  <c r="J3" i="5" l="1"/>
  <c r="J29" i="5" s="1"/>
  <c r="V12" i="1" s="1"/>
  <c r="K3" i="5" l="1"/>
  <c r="K29" i="5" s="1"/>
  <c r="V13" i="1" l="1"/>
  <c r="V14" i="1"/>
  <c r="L3" i="5"/>
  <c r="L29" i="5" s="1"/>
  <c r="V15" i="1" s="1"/>
  <c r="M3" i="5" l="1"/>
  <c r="M29" i="5" s="1"/>
  <c r="V16" i="1" s="1"/>
  <c r="N3" i="5" l="1"/>
  <c r="N29" i="5" s="1"/>
  <c r="V17" i="1" s="1"/>
  <c r="O3" i="5" l="1"/>
  <c r="O29" i="5" s="1"/>
  <c r="V18" i="1" s="1"/>
  <c r="P3" i="5" l="1"/>
  <c r="P29" i="5" s="1"/>
  <c r="V19" i="1" s="1"/>
  <c r="Q3" i="5" l="1"/>
  <c r="Q29" i="5" s="1"/>
  <c r="V20" i="1" s="1"/>
  <c r="R3" i="5" l="1"/>
  <c r="R29" i="5" s="1"/>
  <c r="V21" i="1" s="1"/>
  <c r="S3" i="5" l="1"/>
  <c r="S29" i="5" s="1"/>
  <c r="V22" i="1" s="1"/>
  <c r="T3" i="5" l="1"/>
  <c r="T29" i="5" s="1"/>
  <c r="V23" i="1" s="1"/>
  <c r="X3" i="5" l="1"/>
  <c r="X29" i="5" s="1"/>
  <c r="V27" i="1" s="1"/>
  <c r="U3" i="5"/>
  <c r="U29" i="5" s="1"/>
  <c r="V24" i="1" s="1"/>
  <c r="W3" i="5"/>
  <c r="W29" i="5" s="1"/>
  <c r="V26" i="1" s="1"/>
  <c r="AA3" i="5" l="1"/>
  <c r="AA29" i="5" s="1"/>
  <c r="V29" i="1" s="1"/>
  <c r="V3" i="5"/>
  <c r="V29" i="5" s="1"/>
  <c r="V25" i="1" s="1"/>
  <c r="Y3" i="5"/>
  <c r="Y29" i="5" s="1"/>
  <c r="Z3" i="5" l="1"/>
  <c r="Z29" i="5" s="1"/>
  <c r="V28" i="1" s="1"/>
</calcChain>
</file>

<file path=xl/sharedStrings.xml><?xml version="1.0" encoding="utf-8"?>
<sst xmlns="http://schemas.openxmlformats.org/spreadsheetml/2006/main" count="44" uniqueCount="43">
  <si>
    <t xml:space="preserve">Cash Cost of Goods Sold (COGS) </t>
  </si>
  <si>
    <t xml:space="preserve">Cash Receipts (CR)
</t>
  </si>
  <si>
    <t>Yr</t>
  </si>
  <si>
    <t>IRRs,  tax rates, and growth rates</t>
  </si>
  <si>
    <t>average interest rate</t>
  </si>
  <si>
    <t>CR growth rate</t>
  </si>
  <si>
    <t>COGS growth rate</t>
  </si>
  <si>
    <t>debt growth rate</t>
  </si>
  <si>
    <t>Liquid. growth rate</t>
  </si>
  <si>
    <t>Book value growth rate</t>
  </si>
  <si>
    <t>acct. bal. growth rate</t>
  </si>
  <si>
    <t>OEs growth rate</t>
  </si>
  <si>
    <t>Rolling 
NPV</t>
  </si>
  <si>
    <t>Rolling 
 AE</t>
  </si>
  <si>
    <t>Cash Overhead Expenses (OEs)</t>
  </si>
  <si>
    <t>Capital accounts liquidation value</t>
  </si>
  <si>
    <t xml:space="preserve">Capital accounts book value
</t>
  </si>
  <si>
    <t>Economic life</t>
  </si>
  <si>
    <t>Debt capital</t>
  </si>
  <si>
    <t>Interest costs</t>
  </si>
  <si>
    <t>1 year</t>
  </si>
  <si>
    <t>2 years</t>
  </si>
  <si>
    <t>3 years</t>
  </si>
  <si>
    <t>4 years</t>
  </si>
  <si>
    <t>IRRs</t>
  </si>
  <si>
    <t>Assets</t>
  </si>
  <si>
    <t>Asset Operating accounts (AR + INV )</t>
  </si>
  <si>
    <t>Liability Operating Accounts (AP+AL)</t>
  </si>
  <si>
    <t>Beginning cash</t>
  </si>
  <si>
    <t>T</t>
  </si>
  <si>
    <t>ROE(1-T)</t>
  </si>
  <si>
    <t>ATCF from liquidating asset accounts</t>
  </si>
  <si>
    <t>liability op. account rate</t>
  </si>
  <si>
    <t xml:space="preserve">ATCF from operations
</t>
  </si>
  <si>
    <t>ATCF from liquidating  liability accounts</t>
  </si>
  <si>
    <t>After-tax capital gains</t>
  </si>
  <si>
    <t>ATCF from liquidations/ depr.</t>
  </si>
  <si>
    <t>time</t>
  </si>
  <si>
    <t>Capital accts. depr.</t>
  </si>
  <si>
    <t>Tax svg. from depr.</t>
  </si>
  <si>
    <t>Prev. period (oper. + liq.)</t>
  </si>
  <si>
    <t>ROA</t>
  </si>
  <si>
    <t>ABM 435 Template for Rolling Estimates of before tax NPVs, AEs, and IRRs for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</si>
</sst>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"/>
    <numFmt numFmtId="165" formatCode="&quot;$&quot;#,##0.00"/>
    <numFmt numFmtId="166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 applyAlignment="1"/>
    <xf numFmtId="165" fontId="0" fillId="0" borderId="0" xfId="0" applyNumberFormat="1"/>
    <xf numFmtId="0" fontId="1" fillId="0" borderId="0" xfId="0" applyFont="1" applyAlignment="1">
      <alignment vertical="top" wrapText="1"/>
    </xf>
    <xf numFmtId="165" fontId="0" fillId="0" borderId="0" xfId="0" applyNumberFormat="1" applyAlignment="1"/>
    <xf numFmtId="0" fontId="0" fillId="2" borderId="0" xfId="0" applyFill="1" applyAlignment="1">
      <alignment vertical="top"/>
    </xf>
    <xf numFmtId="164" fontId="0" fillId="0" borderId="0" xfId="0" applyNumberFormat="1"/>
    <xf numFmtId="9" fontId="0" fillId="0" borderId="0" xfId="0" applyNumberFormat="1"/>
    <xf numFmtId="10" fontId="0" fillId="0" borderId="0" xfId="0" applyNumberFormat="1"/>
    <xf numFmtId="0" fontId="3" fillId="0" borderId="0" xfId="0" applyFont="1"/>
    <xf numFmtId="8" fontId="0" fillId="0" borderId="0" xfId="0" applyNumberFormat="1"/>
    <xf numFmtId="166" fontId="0" fillId="0" borderId="0" xfId="0" applyNumberFormat="1"/>
    <xf numFmtId="4" fontId="0" fillId="0" borderId="0" xfId="0" applyNumberFormat="1"/>
    <xf numFmtId="0" fontId="2" fillId="2" borderId="0" xfId="0" applyFont="1" applyFill="1" applyAlignment="1">
      <alignment horizontal="center" vertical="top" wrapText="1"/>
    </xf>
    <xf numFmtId="0" fontId="0" fillId="0" borderId="0" xfId="0" applyFill="1" applyAlignment="1">
      <alignment vertical="top"/>
    </xf>
    <xf numFmtId="164" fontId="0" fillId="2" borderId="0" xfId="0" applyNumberFormat="1" applyFill="1" applyAlignment="1"/>
    <xf numFmtId="164" fontId="0" fillId="3" borderId="0" xfId="0" applyNumberFormat="1" applyFill="1" applyAlignment="1"/>
    <xf numFmtId="0" fontId="2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349624</xdr:colOff>
      <xdr:row>5</xdr:row>
      <xdr:rowOff>187138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73153" y="2517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6</xdr:row>
      <xdr:rowOff>187138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7</xdr:row>
      <xdr:rowOff>187138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8</xdr:row>
      <xdr:rowOff>187138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9</xdr:row>
      <xdr:rowOff>187138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10</xdr:row>
      <xdr:rowOff>187138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11</xdr:row>
      <xdr:rowOff>187138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12</xdr:row>
      <xdr:rowOff>187138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13</xdr:row>
      <xdr:rowOff>187138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14</xdr:row>
      <xdr:rowOff>187138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15</xdr:row>
      <xdr:rowOff>187138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16</xdr:row>
      <xdr:rowOff>187138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17</xdr:row>
      <xdr:rowOff>187138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18</xdr:row>
      <xdr:rowOff>187138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19</xdr:row>
      <xdr:rowOff>187138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20</xdr:row>
      <xdr:rowOff>187138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21</xdr:row>
      <xdr:rowOff>187138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22</xdr:row>
      <xdr:rowOff>187138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23</xdr:row>
      <xdr:rowOff>187138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24</xdr:row>
      <xdr:rowOff>187138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25</xdr:row>
      <xdr:rowOff>187138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26</xdr:row>
      <xdr:rowOff>187138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27</xdr:row>
      <xdr:rowOff>187138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28</xdr:row>
      <xdr:rowOff>187138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6</xdr:row>
      <xdr:rowOff>187138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7</xdr:row>
      <xdr:rowOff>187138</xdr:rowOff>
    </xdr:from>
    <xdr:ext cx="65" cy="17222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7</xdr:row>
      <xdr:rowOff>187138</xdr:rowOff>
    </xdr:from>
    <xdr:ext cx="65" cy="17222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8</xdr:row>
      <xdr:rowOff>187138</xdr:rowOff>
    </xdr:from>
    <xdr:ext cx="65" cy="17222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8</xdr:row>
      <xdr:rowOff>187138</xdr:rowOff>
    </xdr:from>
    <xdr:ext cx="65" cy="17222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8</xdr:row>
      <xdr:rowOff>187138</xdr:rowOff>
    </xdr:from>
    <xdr:ext cx="65" cy="17222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9</xdr:row>
      <xdr:rowOff>187138</xdr:rowOff>
    </xdr:from>
    <xdr:ext cx="65" cy="17222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9</xdr:row>
      <xdr:rowOff>187138</xdr:rowOff>
    </xdr:from>
    <xdr:ext cx="65" cy="17222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9</xdr:row>
      <xdr:rowOff>187138</xdr:rowOff>
    </xdr:from>
    <xdr:ext cx="65" cy="17222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10</xdr:row>
      <xdr:rowOff>187138</xdr:rowOff>
    </xdr:from>
    <xdr:ext cx="65" cy="17222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10</xdr:row>
      <xdr:rowOff>187138</xdr:rowOff>
    </xdr:from>
    <xdr:ext cx="65" cy="17222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10</xdr:row>
      <xdr:rowOff>187138</xdr:rowOff>
    </xdr:from>
    <xdr:ext cx="65" cy="17222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11</xdr:row>
      <xdr:rowOff>187138</xdr:rowOff>
    </xdr:from>
    <xdr:ext cx="65" cy="17222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11</xdr:row>
      <xdr:rowOff>187138</xdr:rowOff>
    </xdr:from>
    <xdr:ext cx="65" cy="17222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11</xdr:row>
      <xdr:rowOff>187138</xdr:rowOff>
    </xdr:from>
    <xdr:ext cx="65" cy="17222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12</xdr:row>
      <xdr:rowOff>187138</xdr:rowOff>
    </xdr:from>
    <xdr:ext cx="65" cy="17222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12</xdr:row>
      <xdr:rowOff>187138</xdr:rowOff>
    </xdr:from>
    <xdr:ext cx="65" cy="17222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12</xdr:row>
      <xdr:rowOff>187138</xdr:rowOff>
    </xdr:from>
    <xdr:ext cx="65" cy="17222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13</xdr:row>
      <xdr:rowOff>187138</xdr:rowOff>
    </xdr:from>
    <xdr:ext cx="65" cy="17222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13</xdr:row>
      <xdr:rowOff>187138</xdr:rowOff>
    </xdr:from>
    <xdr:ext cx="65" cy="17222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13</xdr:row>
      <xdr:rowOff>187138</xdr:rowOff>
    </xdr:from>
    <xdr:ext cx="65" cy="17222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14</xdr:row>
      <xdr:rowOff>187138</xdr:rowOff>
    </xdr:from>
    <xdr:ext cx="65" cy="17222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14</xdr:row>
      <xdr:rowOff>187138</xdr:rowOff>
    </xdr:from>
    <xdr:ext cx="65" cy="17222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14</xdr:row>
      <xdr:rowOff>187138</xdr:rowOff>
    </xdr:from>
    <xdr:ext cx="65" cy="17222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15</xdr:row>
      <xdr:rowOff>187138</xdr:rowOff>
    </xdr:from>
    <xdr:ext cx="65" cy="17222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15</xdr:row>
      <xdr:rowOff>187138</xdr:rowOff>
    </xdr:from>
    <xdr:ext cx="65" cy="17222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15</xdr:row>
      <xdr:rowOff>187138</xdr:rowOff>
    </xdr:from>
    <xdr:ext cx="65" cy="172227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16</xdr:row>
      <xdr:rowOff>187138</xdr:rowOff>
    </xdr:from>
    <xdr:ext cx="65" cy="17222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16</xdr:row>
      <xdr:rowOff>187138</xdr:rowOff>
    </xdr:from>
    <xdr:ext cx="65" cy="17222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16</xdr:row>
      <xdr:rowOff>187138</xdr:rowOff>
    </xdr:from>
    <xdr:ext cx="65" cy="172227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17</xdr:row>
      <xdr:rowOff>187138</xdr:rowOff>
    </xdr:from>
    <xdr:ext cx="65" cy="172227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17</xdr:row>
      <xdr:rowOff>187138</xdr:rowOff>
    </xdr:from>
    <xdr:ext cx="65" cy="172227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17</xdr:row>
      <xdr:rowOff>187138</xdr:rowOff>
    </xdr:from>
    <xdr:ext cx="65" cy="172227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18</xdr:row>
      <xdr:rowOff>187138</xdr:rowOff>
    </xdr:from>
    <xdr:ext cx="65" cy="172227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18</xdr:row>
      <xdr:rowOff>187138</xdr:rowOff>
    </xdr:from>
    <xdr:ext cx="65" cy="17222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18</xdr:row>
      <xdr:rowOff>187138</xdr:rowOff>
    </xdr:from>
    <xdr:ext cx="65" cy="172227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19</xdr:row>
      <xdr:rowOff>187138</xdr:rowOff>
    </xdr:from>
    <xdr:ext cx="65" cy="172227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19</xdr:row>
      <xdr:rowOff>187138</xdr:rowOff>
    </xdr:from>
    <xdr:ext cx="65" cy="172227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19</xdr:row>
      <xdr:rowOff>187138</xdr:rowOff>
    </xdr:from>
    <xdr:ext cx="65" cy="172227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20</xdr:row>
      <xdr:rowOff>187138</xdr:rowOff>
    </xdr:from>
    <xdr:ext cx="65" cy="172227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20</xdr:row>
      <xdr:rowOff>187138</xdr:rowOff>
    </xdr:from>
    <xdr:ext cx="65" cy="172227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20</xdr:row>
      <xdr:rowOff>187138</xdr:rowOff>
    </xdr:from>
    <xdr:ext cx="65" cy="172227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21</xdr:row>
      <xdr:rowOff>187138</xdr:rowOff>
    </xdr:from>
    <xdr:ext cx="65" cy="17222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21</xdr:row>
      <xdr:rowOff>187138</xdr:rowOff>
    </xdr:from>
    <xdr:ext cx="65" cy="17222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21</xdr:row>
      <xdr:rowOff>187138</xdr:rowOff>
    </xdr:from>
    <xdr:ext cx="65" cy="17222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22</xdr:row>
      <xdr:rowOff>187138</xdr:rowOff>
    </xdr:from>
    <xdr:ext cx="65" cy="17222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22</xdr:row>
      <xdr:rowOff>187138</xdr:rowOff>
    </xdr:from>
    <xdr:ext cx="65" cy="17222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22</xdr:row>
      <xdr:rowOff>187138</xdr:rowOff>
    </xdr:from>
    <xdr:ext cx="65" cy="17222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23</xdr:row>
      <xdr:rowOff>187138</xdr:rowOff>
    </xdr:from>
    <xdr:ext cx="65" cy="172227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23</xdr:row>
      <xdr:rowOff>187138</xdr:rowOff>
    </xdr:from>
    <xdr:ext cx="65" cy="17222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23</xdr:row>
      <xdr:rowOff>187138</xdr:rowOff>
    </xdr:from>
    <xdr:ext cx="65" cy="17222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24</xdr:row>
      <xdr:rowOff>187138</xdr:rowOff>
    </xdr:from>
    <xdr:ext cx="65" cy="172227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24</xdr:row>
      <xdr:rowOff>187138</xdr:rowOff>
    </xdr:from>
    <xdr:ext cx="65" cy="172227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24</xdr:row>
      <xdr:rowOff>187138</xdr:rowOff>
    </xdr:from>
    <xdr:ext cx="65" cy="17222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25</xdr:row>
      <xdr:rowOff>187138</xdr:rowOff>
    </xdr:from>
    <xdr:ext cx="65" cy="172227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25</xdr:row>
      <xdr:rowOff>187138</xdr:rowOff>
    </xdr:from>
    <xdr:ext cx="65" cy="17222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25</xdr:row>
      <xdr:rowOff>187138</xdr:rowOff>
    </xdr:from>
    <xdr:ext cx="65" cy="172227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26</xdr:row>
      <xdr:rowOff>187138</xdr:rowOff>
    </xdr:from>
    <xdr:ext cx="65" cy="17222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26</xdr:row>
      <xdr:rowOff>187138</xdr:rowOff>
    </xdr:from>
    <xdr:ext cx="65" cy="17222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26</xdr:row>
      <xdr:rowOff>187138</xdr:rowOff>
    </xdr:from>
    <xdr:ext cx="65" cy="17222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27</xdr:row>
      <xdr:rowOff>187138</xdr:rowOff>
    </xdr:from>
    <xdr:ext cx="65" cy="172227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27</xdr:row>
      <xdr:rowOff>187138</xdr:rowOff>
    </xdr:from>
    <xdr:ext cx="65" cy="172227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27</xdr:row>
      <xdr:rowOff>187138</xdr:rowOff>
    </xdr:from>
    <xdr:ext cx="65" cy="172227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28</xdr:row>
      <xdr:rowOff>187138</xdr:rowOff>
    </xdr:from>
    <xdr:ext cx="65" cy="172227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28</xdr:row>
      <xdr:rowOff>187138</xdr:rowOff>
    </xdr:from>
    <xdr:ext cx="65" cy="172227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2"/>
  <sheetViews>
    <sheetView tabSelected="1" zoomScaleNormal="100" workbookViewId="0">
      <selection activeCell="N23" sqref="N23"/>
    </sheetView>
  </sheetViews>
  <sheetFormatPr defaultRowHeight="15" x14ac:dyDescent="0.25"/>
  <cols>
    <col min="1" max="1" width="3.28515625" customWidth="1"/>
    <col min="2" max="2" width="9.42578125" customWidth="1"/>
    <col min="3" max="3" width="12" customWidth="1"/>
    <col min="4" max="4" width="10.28515625" customWidth="1"/>
    <col min="5" max="5" width="8.28515625" customWidth="1"/>
    <col min="6" max="6" width="10.42578125" customWidth="1"/>
    <col min="7" max="7" width="12" customWidth="1"/>
    <col min="8" max="8" width="6.5703125" customWidth="1"/>
    <col min="9" max="9" width="6.42578125" customWidth="1"/>
    <col min="10" max="11" width="9" customWidth="1"/>
    <col min="12" max="12" width="9.5703125" customWidth="1"/>
    <col min="13" max="13" width="7.5703125" customWidth="1"/>
    <col min="14" max="14" width="10.140625" customWidth="1"/>
    <col min="15" max="15" width="11.5703125" customWidth="1"/>
    <col min="16" max="16" width="10.85546875" customWidth="1"/>
    <col min="17" max="17" width="11.85546875" bestFit="1" customWidth="1"/>
    <col min="18" max="18" width="10.5703125" customWidth="1"/>
    <col min="19" max="19" width="10.85546875" customWidth="1"/>
    <col min="20" max="20" width="9.28515625" customWidth="1"/>
    <col min="21" max="21" width="11.28515625" bestFit="1" customWidth="1"/>
    <col min="22" max="22" width="7.7109375" customWidth="1"/>
    <col min="23" max="23" width="11.28515625" bestFit="1" customWidth="1"/>
    <col min="24" max="24" width="11.5703125" customWidth="1"/>
  </cols>
  <sheetData>
    <row r="1" spans="1:50" ht="31.5" customHeight="1" x14ac:dyDescent="0.2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5"/>
      <c r="O1" s="15"/>
      <c r="P1" s="15"/>
      <c r="Q1" s="15"/>
      <c r="S1" s="15"/>
      <c r="T1" s="15"/>
    </row>
    <row r="2" spans="1:50" ht="12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6"/>
      <c r="O2" s="6"/>
      <c r="P2" s="6"/>
      <c r="Q2" s="6"/>
      <c r="R2" s="6"/>
      <c r="S2" s="6"/>
      <c r="T2" s="6"/>
    </row>
    <row r="3" spans="1:50" ht="75" x14ac:dyDescent="0.25">
      <c r="A3" t="s">
        <v>2</v>
      </c>
      <c r="B3" s="1" t="s">
        <v>25</v>
      </c>
      <c r="C3" s="1" t="s">
        <v>18</v>
      </c>
      <c r="D3" s="1" t="s">
        <v>15</v>
      </c>
      <c r="E3" s="1" t="s">
        <v>16</v>
      </c>
      <c r="F3" s="1" t="s">
        <v>26</v>
      </c>
      <c r="G3" s="1" t="s">
        <v>27</v>
      </c>
      <c r="H3" s="1" t="s">
        <v>38</v>
      </c>
      <c r="I3" s="1" t="s">
        <v>39</v>
      </c>
      <c r="J3" s="1" t="s">
        <v>1</v>
      </c>
      <c r="K3" s="4" t="s">
        <v>0</v>
      </c>
      <c r="L3" s="1" t="s">
        <v>14</v>
      </c>
      <c r="M3" s="1" t="s">
        <v>19</v>
      </c>
      <c r="N3" s="1" t="s">
        <v>33</v>
      </c>
      <c r="O3" s="1" t="s">
        <v>31</v>
      </c>
      <c r="P3" s="1" t="s">
        <v>34</v>
      </c>
      <c r="Q3" s="1" t="s">
        <v>35</v>
      </c>
      <c r="R3" s="1" t="s">
        <v>36</v>
      </c>
      <c r="S3" s="1" t="s">
        <v>12</v>
      </c>
      <c r="T3" s="1" t="s">
        <v>13</v>
      </c>
      <c r="U3" s="1" t="s">
        <v>40</v>
      </c>
      <c r="V3" s="1" t="s">
        <v>24</v>
      </c>
      <c r="Z3">
        <f>IRRE!C28</f>
        <v>1</v>
      </c>
      <c r="AA3">
        <f>IRRE!D28</f>
        <v>2</v>
      </c>
      <c r="AB3">
        <f>IRRE!E28</f>
        <v>3</v>
      </c>
      <c r="AC3">
        <f>IRRE!F28</f>
        <v>4</v>
      </c>
      <c r="AD3">
        <f>IRRE!G28</f>
        <v>5</v>
      </c>
      <c r="AE3">
        <f>IRRE!H28</f>
        <v>6</v>
      </c>
      <c r="AF3">
        <f>IRRE!I28</f>
        <v>7</v>
      </c>
      <c r="AG3">
        <f>IRRE!J28</f>
        <v>8</v>
      </c>
      <c r="AH3">
        <f>IRRE!K28</f>
        <v>9</v>
      </c>
      <c r="AI3">
        <f>IRRE!L28</f>
        <v>10</v>
      </c>
      <c r="AJ3">
        <f>IRRE!M28</f>
        <v>11</v>
      </c>
      <c r="AK3">
        <f>IRRE!N28</f>
        <v>12</v>
      </c>
      <c r="AL3">
        <f>IRRE!O28</f>
        <v>13</v>
      </c>
      <c r="AM3">
        <f>IRRE!P28</f>
        <v>14</v>
      </c>
      <c r="AN3">
        <f>IRRE!Q28</f>
        <v>15</v>
      </c>
      <c r="AO3">
        <f>IRRE!R28</f>
        <v>16</v>
      </c>
      <c r="AP3">
        <f>IRRE!S28</f>
        <v>17</v>
      </c>
      <c r="AQ3">
        <f>IRRE!T28</f>
        <v>18</v>
      </c>
      <c r="AR3">
        <f>IRRE!U28</f>
        <v>19</v>
      </c>
      <c r="AS3">
        <f>IRRE!V28</f>
        <v>20</v>
      </c>
      <c r="AT3">
        <f>IRRE!W28</f>
        <v>21</v>
      </c>
      <c r="AU3">
        <f>IRRE!X28</f>
        <v>22</v>
      </c>
      <c r="AV3">
        <f>IRRE!Y28</f>
        <v>23</v>
      </c>
      <c r="AW3">
        <f>IRRE!Z28</f>
        <v>24</v>
      </c>
      <c r="AX3">
        <f>IRRE!AA28</f>
        <v>25</v>
      </c>
    </row>
    <row r="4" spans="1:50" x14ac:dyDescent="0.25">
      <c r="A4">
        <v>0</v>
      </c>
      <c r="B4" s="16">
        <v>10000</v>
      </c>
      <c r="C4" s="16">
        <v>8000</v>
      </c>
      <c r="D4" s="16"/>
      <c r="E4" s="16">
        <v>3680</v>
      </c>
      <c r="F4" s="16">
        <v>5390</v>
      </c>
      <c r="G4" s="16">
        <v>3958</v>
      </c>
      <c r="H4" s="2"/>
      <c r="I4" s="2"/>
      <c r="J4" s="16"/>
      <c r="K4" s="16"/>
      <c r="L4" s="16"/>
      <c r="M4" s="2"/>
      <c r="N4" s="2"/>
      <c r="O4" s="2"/>
      <c r="P4" s="2"/>
      <c r="Q4" s="7"/>
      <c r="R4" s="2"/>
      <c r="S4" s="12"/>
      <c r="U4" s="7"/>
      <c r="V4" s="7"/>
      <c r="W4" s="7"/>
    </row>
    <row r="5" spans="1:50" x14ac:dyDescent="0.25">
      <c r="A5">
        <v>1</v>
      </c>
      <c r="B5" s="16">
        <v>0</v>
      </c>
      <c r="C5" s="16">
        <v>8585</v>
      </c>
      <c r="D5" s="16">
        <v>3330</v>
      </c>
      <c r="E5" s="16">
        <v>3330</v>
      </c>
      <c r="F5" s="16">
        <v>6400</v>
      </c>
      <c r="G5" s="16">
        <v>4880</v>
      </c>
      <c r="H5" s="2">
        <f>-(E5-E4)</f>
        <v>350</v>
      </c>
      <c r="I5" s="2">
        <f>H5*'rate data'!$B$3</f>
        <v>0</v>
      </c>
      <c r="J5" s="16">
        <v>38990</v>
      </c>
      <c r="K5" s="16">
        <v>27000</v>
      </c>
      <c r="L5" s="16">
        <v>11078</v>
      </c>
      <c r="M5" s="2">
        <f>C4*'rate data'!$B$5</f>
        <v>480</v>
      </c>
      <c r="N5" s="5">
        <f>(J5-K5-L5-M5)*(1-'rate data'!$B$3)+I5</f>
        <v>432</v>
      </c>
      <c r="O5" s="5">
        <f>(1-'rate data'!B3)*(template!F5-template!$F$4)</f>
        <v>1010</v>
      </c>
      <c r="P5" s="5">
        <f>(G5-$G$4)*(1-'rate data'!$B$3)</f>
        <v>922</v>
      </c>
      <c r="Q5" s="3">
        <f>(D5-E5)*(1-'rate data'!$B$3)</f>
        <v>0</v>
      </c>
      <c r="R5" s="5">
        <f>O5-P5+Q5-H5+($B$4-$C$4)</f>
        <v>1738</v>
      </c>
      <c r="S5" s="11">
        <f xml:space="preserve"> NPV('rate data'!$B$4,N5+R5)-($B$4-$C$4)</f>
        <v>0</v>
      </c>
      <c r="T5" s="11">
        <f>-PMT('rate data'!$B$4,A5,S5)</f>
        <v>0</v>
      </c>
      <c r="U5" s="3">
        <f>N5+R5</f>
        <v>2170</v>
      </c>
      <c r="V5" s="9">
        <f>IRRE!C$29</f>
        <v>8.4999999999999964E-2</v>
      </c>
      <c r="W5" s="3"/>
      <c r="Y5" s="9"/>
    </row>
    <row r="6" spans="1:50" x14ac:dyDescent="0.25">
      <c r="A6">
        <v>2</v>
      </c>
      <c r="B6" s="17">
        <v>0</v>
      </c>
      <c r="C6" s="17">
        <f>C5*(1+'rate data'!$B$6)</f>
        <v>8670.85</v>
      </c>
      <c r="D6" s="17">
        <f>D5*(1+'rate data'!$B$7)</f>
        <v>3263.4</v>
      </c>
      <c r="E6" s="17">
        <f>E5*(1+'rate data'!$B$8)</f>
        <v>2997</v>
      </c>
      <c r="F6" s="17">
        <f>F5*(1+'rate data'!$B$9)</f>
        <v>6464</v>
      </c>
      <c r="G6" s="17">
        <f>G5*(1+'rate data'!$B$14)</f>
        <v>4928.8</v>
      </c>
      <c r="H6" s="2">
        <f>-(E6-E5)</f>
        <v>333</v>
      </c>
      <c r="I6" s="2">
        <f>H6*'rate data'!$B$3</f>
        <v>0</v>
      </c>
      <c r="J6" s="17">
        <f>J5*(1+'rate data'!$B$10)</f>
        <v>39379.9</v>
      </c>
      <c r="K6" s="17">
        <f>K5*(1+'rate data'!$B$11)</f>
        <v>27270</v>
      </c>
      <c r="L6" s="17">
        <f>L5*(1+'rate data'!$B$12)</f>
        <v>11188.78</v>
      </c>
      <c r="M6" s="2">
        <f>C5*'rate data'!$B$5</f>
        <v>515.1</v>
      </c>
      <c r="N6" s="5">
        <f>(J6-K6-L6-M6)*(1-'rate data'!$B$3)+I6</f>
        <v>406.02000000000078</v>
      </c>
      <c r="O6" s="5">
        <f>(1-'rate data'!B4)*(template!F6-template!$F$4)</f>
        <v>982.71</v>
      </c>
      <c r="P6" s="5">
        <f>(G6-$G$4)*(1-'rate data'!$B$3)</f>
        <v>970.80000000000018</v>
      </c>
      <c r="Q6" s="3">
        <f>(D6-E6)*(1-'rate data'!$B$3)</f>
        <v>266.40000000000009</v>
      </c>
      <c r="R6" s="5">
        <f t="shared" ref="R6:R29" si="0">O6-P6+Q6-H6+($B$4-$C$4)</f>
        <v>1945.31</v>
      </c>
      <c r="S6" s="11">
        <f xml:space="preserve"> NPV('rate data'!$B$4,$N$5:N5,N6+R6)-($B$4-$C$4)</f>
        <v>395.50638153284308</v>
      </c>
      <c r="T6" s="11">
        <f>-PMT('rate data'!$B$4,A6,S6)</f>
        <v>223.30935251798621</v>
      </c>
      <c r="U6" s="3">
        <f t="shared" ref="U6:U29" si="1">N6+R6</f>
        <v>2351.3300000000008</v>
      </c>
      <c r="V6" s="9">
        <f>IRRE!D$29</f>
        <v>0.19764627287941483</v>
      </c>
      <c r="W6" s="3"/>
      <c r="Y6" s="9"/>
    </row>
    <row r="7" spans="1:50" x14ac:dyDescent="0.25">
      <c r="A7">
        <v>3</v>
      </c>
      <c r="B7" s="17">
        <v>0</v>
      </c>
      <c r="C7" s="17">
        <f>C6*(1+'rate data'!$B$6)</f>
        <v>8757.558500000001</v>
      </c>
      <c r="D7" s="17">
        <f>D6*(1+'rate data'!$B$7)</f>
        <v>3198.1320000000001</v>
      </c>
      <c r="E7" s="17">
        <f>E6*(1+'rate data'!$B$8)</f>
        <v>2697.3</v>
      </c>
      <c r="F7" s="17">
        <f>F6*(1+'rate data'!$B$9)</f>
        <v>6528.64</v>
      </c>
      <c r="G7" s="17">
        <f>G6*(1+'rate data'!$B$14)</f>
        <v>4978.0880000000006</v>
      </c>
      <c r="H7" s="2">
        <f>-(E7-E6)</f>
        <v>299.69999999999982</v>
      </c>
      <c r="I7" s="2">
        <f>H7*'rate data'!$B$3</f>
        <v>0</v>
      </c>
      <c r="J7" s="17">
        <f>J6*(1+'rate data'!$B$10)</f>
        <v>39773.699000000001</v>
      </c>
      <c r="K7" s="17">
        <f>K6*(1+'rate data'!$B$11)</f>
        <v>27542.7</v>
      </c>
      <c r="L7" s="17">
        <f>L6*(1+'rate data'!$B$12)</f>
        <v>11300.667800000001</v>
      </c>
      <c r="M7" s="2">
        <f>C6*'rate data'!$B$5</f>
        <v>520.25099999999998</v>
      </c>
      <c r="N7" s="5">
        <f>(J7-K7-L7-M7)*(1-'rate data'!$B$3)+I7</f>
        <v>410.08019999999874</v>
      </c>
      <c r="O7" s="5">
        <f>(1-'rate data'!B5)*(template!F7-template!$F$4)</f>
        <v>1070.3216000000002</v>
      </c>
      <c r="P7" s="5">
        <f>(G7-$G$4)*(1-'rate data'!$B$3)</f>
        <v>1020.0880000000006</v>
      </c>
      <c r="Q7" s="3">
        <f>(D7-E7)*(1-'rate data'!$B$3)</f>
        <v>500.83199999999988</v>
      </c>
      <c r="R7" s="5">
        <f t="shared" si="0"/>
        <v>2251.3655999999996</v>
      </c>
      <c r="S7" s="11">
        <f xml:space="preserve"> NPV('rate data'!$B$4,$N$5:N6,N7+R7)-($B$4-$C$4)</f>
        <v>826.71998792755676</v>
      </c>
      <c r="T7" s="11">
        <f>-PMT('rate data'!$B$4,A7,S7)</f>
        <v>323.693322808819</v>
      </c>
      <c r="U7" s="3">
        <f t="shared" si="1"/>
        <v>2661.4457999999986</v>
      </c>
      <c r="V7" s="9">
        <f>IRRE!E$29</f>
        <v>0.2420490331258256</v>
      </c>
      <c r="W7" s="8"/>
      <c r="Y7" s="9"/>
    </row>
    <row r="8" spans="1:50" x14ac:dyDescent="0.25">
      <c r="A8">
        <v>4</v>
      </c>
      <c r="B8" s="17">
        <v>0</v>
      </c>
      <c r="C8" s="17">
        <f>C7*(1+'rate data'!$B$6)</f>
        <v>8845.1340850000015</v>
      </c>
      <c r="D8" s="17">
        <f>D7*(1+'rate data'!$B$7)</f>
        <v>3134.1693599999999</v>
      </c>
      <c r="E8" s="17">
        <f>E7*(1+'rate data'!$B$8)</f>
        <v>2427.5700000000002</v>
      </c>
      <c r="F8" s="17">
        <f>F7*(1+'rate data'!$B$9)</f>
        <v>6593.9264000000003</v>
      </c>
      <c r="G8" s="17">
        <f>G7*(1+'rate data'!$B$14)</f>
        <v>5027.8688800000009</v>
      </c>
      <c r="H8" s="2">
        <f>-(E8-E7)</f>
        <v>269.73</v>
      </c>
      <c r="I8" s="2">
        <f>H8*'rate data'!$B$3</f>
        <v>0</v>
      </c>
      <c r="J8" s="17">
        <f>J7*(1+'rate data'!$B$10)</f>
        <v>40171.435989999998</v>
      </c>
      <c r="K8" s="17">
        <f>K7*(1+'rate data'!$B$11)</f>
        <v>27818.127</v>
      </c>
      <c r="L8" s="17">
        <f>L7*(1+'rate data'!$B$12)</f>
        <v>11413.674478000001</v>
      </c>
      <c r="M8" s="2">
        <f>C7*'rate data'!$B$5</f>
        <v>525.45351000000005</v>
      </c>
      <c r="N8" s="5">
        <f>(J8-K8-L8-M8)*(1-'rate data'!$B$3)+I8</f>
        <v>414.18100199999685</v>
      </c>
      <c r="O8" s="5">
        <f>(1-'rate data'!B6)*(template!F8-template!$F$4)</f>
        <v>1191.8871360000003</v>
      </c>
      <c r="P8" s="5">
        <f>(G8-$G$4)*(1-'rate data'!$B$3)</f>
        <v>1069.8688800000009</v>
      </c>
      <c r="Q8" s="3">
        <f>(D8-E8)*(1-'rate data'!$B$3)</f>
        <v>706.59935999999971</v>
      </c>
      <c r="R8" s="5">
        <f t="shared" si="0"/>
        <v>2558.8876159999991</v>
      </c>
      <c r="S8" s="11">
        <f xml:space="preserve"> NPV('rate data'!$B$4,$N$5:N7,N8+R8)-($B$4-$C$4)</f>
        <v>1209.3974872720587</v>
      </c>
      <c r="T8" s="11">
        <f>-PMT('rate data'!$B$4,A8,S8)</f>
        <v>369.21441019857934</v>
      </c>
      <c r="U8" s="3">
        <f t="shared" si="1"/>
        <v>2973.0686179999957</v>
      </c>
      <c r="V8" s="9">
        <f>IRRE!F$29</f>
        <v>0.25659412962016814</v>
      </c>
      <c r="W8" s="7"/>
      <c r="Y8" s="9"/>
    </row>
    <row r="9" spans="1:50" x14ac:dyDescent="0.25">
      <c r="A9">
        <v>5</v>
      </c>
      <c r="B9" s="17">
        <v>0</v>
      </c>
      <c r="C9" s="17">
        <f>C8*(1+'rate data'!$B$6)</f>
        <v>8933.5854258500021</v>
      </c>
      <c r="D9" s="17">
        <f>D8*(1+'rate data'!$B$7)</f>
        <v>3071.4859727999997</v>
      </c>
      <c r="E9" s="17">
        <f>E8*(1+'rate data'!$B$8)</f>
        <v>2184.8130000000001</v>
      </c>
      <c r="F9" s="17">
        <f>F8*(1+'rate data'!$B$9)</f>
        <v>6659.8656639999999</v>
      </c>
      <c r="G9" s="17">
        <f>G8*(1+'rate data'!$B$14)</f>
        <v>5078.147568800001</v>
      </c>
      <c r="H9" s="2">
        <f>-(E9-E8)</f>
        <v>242.75700000000006</v>
      </c>
      <c r="I9" s="2">
        <f>H9*'rate data'!$B$3</f>
        <v>0</v>
      </c>
      <c r="J9" s="17">
        <f>J8*(1+'rate data'!$B$10)</f>
        <v>40573.150349899995</v>
      </c>
      <c r="K9" s="17">
        <f>K8*(1+'rate data'!$B$11)</f>
        <v>28096.308270000001</v>
      </c>
      <c r="L9" s="17">
        <f>L8*(1+'rate data'!$B$12)</f>
        <v>11527.811222780001</v>
      </c>
      <c r="M9" s="2">
        <f>C8*'rate data'!$B$5</f>
        <v>530.70804510000005</v>
      </c>
      <c r="N9" s="5">
        <f>(J9-K9-L9-M9)*(1-'rate data'!$B$3)+I9</f>
        <v>418.32281201999297</v>
      </c>
      <c r="O9" s="5">
        <f>(1-'rate data'!B7)*(template!F9-template!$F$4)</f>
        <v>1295.2629772799999</v>
      </c>
      <c r="P9" s="5">
        <f>(G9-$G$4)*(1-'rate data'!$B$3)</f>
        <v>1120.147568800001</v>
      </c>
      <c r="Q9" s="3">
        <f>(D9-E9)*(1-'rate data'!$B$3)</f>
        <v>886.67297279999957</v>
      </c>
      <c r="R9" s="5">
        <f t="shared" si="0"/>
        <v>2819.0313812799986</v>
      </c>
      <c r="S9" s="11">
        <f xml:space="preserve"> NPV('rate data'!$B$4,$N$5:N8,N9+R9)-($B$4-$C$4)</f>
        <v>1515.9575770525175</v>
      </c>
      <c r="T9" s="11">
        <f>-PMT('rate data'!$B$4,A9,S9)</f>
        <v>384.69811433693252</v>
      </c>
      <c r="U9" s="3">
        <f t="shared" si="1"/>
        <v>3237.3541932999915</v>
      </c>
      <c r="V9" s="9">
        <f>IRRE!G$29</f>
        <v>0.25779735453317665</v>
      </c>
      <c r="Y9" s="9"/>
    </row>
    <row r="10" spans="1:50" x14ac:dyDescent="0.25">
      <c r="A10">
        <v>6</v>
      </c>
      <c r="B10" s="17">
        <v>0</v>
      </c>
      <c r="C10" s="17">
        <f>C9*(1+'rate data'!$B$6)</f>
        <v>9022.9212801085014</v>
      </c>
      <c r="D10" s="17">
        <f>D9*(1+'rate data'!$B$7)</f>
        <v>3010.0562533439997</v>
      </c>
      <c r="E10" s="17">
        <f>E9*(1+'rate data'!$B$8)</f>
        <v>1966.3317000000002</v>
      </c>
      <c r="F10" s="17">
        <f>F9*(1+'rate data'!$B$9)</f>
        <v>6726.4643206399996</v>
      </c>
      <c r="G10" s="17">
        <f>G9*(1+'rate data'!$B$14)</f>
        <v>5128.9290444880007</v>
      </c>
      <c r="H10" s="2">
        <f t="shared" ref="H10:H29" si="2">-(E10-E9)</f>
        <v>218.48129999999992</v>
      </c>
      <c r="I10" s="2">
        <f>H10*'rate data'!$B$3</f>
        <v>0</v>
      </c>
      <c r="J10" s="17">
        <f>J9*(1+'rate data'!$B$10)</f>
        <v>40978.881853398998</v>
      </c>
      <c r="K10" s="17">
        <f>K9*(1+'rate data'!$B$11)</f>
        <v>28377.271352700001</v>
      </c>
      <c r="L10" s="17">
        <f>L9*(1+'rate data'!$B$12)</f>
        <v>11643.0893350078</v>
      </c>
      <c r="M10" s="2">
        <f>C9*'rate data'!$B$5</f>
        <v>536.0151255510001</v>
      </c>
      <c r="N10" s="5">
        <f>(J10-K10-L10-M10)*(1-'rate data'!$B$3)+I10</f>
        <v>422.50604014019598</v>
      </c>
      <c r="O10" s="5">
        <f>(1-'rate data'!B8)*(template!F10-template!$F$4)</f>
        <v>1470.1107527039997</v>
      </c>
      <c r="P10" s="5">
        <f>(G10-$G$4)*(1-'rate data'!$B$3)</f>
        <v>1170.9290444880007</v>
      </c>
      <c r="Q10" s="3">
        <f>(D10-E10)*(1-'rate data'!$B$3)</f>
        <v>1043.7245533439996</v>
      </c>
      <c r="R10" s="5">
        <f t="shared" si="0"/>
        <v>3124.4249615599983</v>
      </c>
      <c r="S10" s="11">
        <f xml:space="preserve"> NPV('rate data'!$B$4,$N$5:N9,N10+R10)-($B$4-$C$4)</f>
        <v>1815.2476029737782</v>
      </c>
      <c r="T10" s="11">
        <f>-PMT('rate data'!$B$4,A10,S10)</f>
        <v>398.64123280942175</v>
      </c>
      <c r="U10" s="3">
        <f t="shared" si="1"/>
        <v>3546.9310017001944</v>
      </c>
      <c r="V10" s="9">
        <f>IRRE!H$29</f>
        <v>0.25784245854774657</v>
      </c>
      <c r="Y10" s="9"/>
    </row>
    <row r="11" spans="1:50" x14ac:dyDescent="0.25">
      <c r="A11">
        <v>7</v>
      </c>
      <c r="B11" s="17">
        <v>0</v>
      </c>
      <c r="C11" s="17">
        <f>C10*(1+'rate data'!$B$6)</f>
        <v>9113.1504929095863</v>
      </c>
      <c r="D11" s="17">
        <f>D10*(1+'rate data'!$B$7)</f>
        <v>2949.8551282771195</v>
      </c>
      <c r="E11" s="17">
        <f>E10*(1+'rate data'!$B$8)</f>
        <v>1769.6985300000001</v>
      </c>
      <c r="F11" s="17">
        <f>F10*(1+'rate data'!$B$9)</f>
        <v>6793.7289638463999</v>
      </c>
      <c r="G11" s="17">
        <f>G10*(1+'rate data'!$B$14)</f>
        <v>5180.2183349328807</v>
      </c>
      <c r="H11" s="2">
        <f t="shared" si="2"/>
        <v>196.63317000000006</v>
      </c>
      <c r="I11" s="2">
        <f>H11*'rate data'!$B$3</f>
        <v>0</v>
      </c>
      <c r="J11" s="17">
        <f>J10*(1+'rate data'!$B$10)</f>
        <v>41388.670671932989</v>
      </c>
      <c r="K11" s="17">
        <f>K10*(1+'rate data'!$B$11)</f>
        <v>28661.044066227001</v>
      </c>
      <c r="L11" s="17">
        <f>L10*(1+'rate data'!$B$12)</f>
        <v>11759.520228357878</v>
      </c>
      <c r="M11" s="2">
        <f>C10*'rate data'!$B$5</f>
        <v>541.3752768065101</v>
      </c>
      <c r="N11" s="5">
        <f>(J11-K11-L11-M11)*(1-'rate data'!$B$3)+I11</f>
        <v>426.73110054159906</v>
      </c>
      <c r="O11" s="5">
        <f>(1-'rate data'!B9)*(template!F11-template!$F$4)</f>
        <v>1389.6916742079359</v>
      </c>
      <c r="P11" s="5">
        <f>(G11-$G$4)*(1-'rate data'!$B$3)</f>
        <v>1222.2183349328807</v>
      </c>
      <c r="Q11" s="3">
        <f>(D11-E11)*(1-'rate data'!$B$3)</f>
        <v>1180.1565982771194</v>
      </c>
      <c r="R11" s="5">
        <f t="shared" si="0"/>
        <v>3150.9967675521748</v>
      </c>
      <c r="S11" s="11">
        <f xml:space="preserve"> NPV('rate data'!$B$4,$N$5:N10,N11+R11)-($B$4-$C$4)</f>
        <v>1921.2994104538056</v>
      </c>
      <c r="T11" s="11">
        <f>-PMT('rate data'!$B$4,A11,S11)</f>
        <v>375.3627694497942</v>
      </c>
      <c r="U11" s="3">
        <f t="shared" si="1"/>
        <v>3577.7278680937738</v>
      </c>
      <c r="V11" s="9">
        <f>IRRE!I$29</f>
        <v>0.24762229944979963</v>
      </c>
      <c r="Y11" s="9"/>
    </row>
    <row r="12" spans="1:50" x14ac:dyDescent="0.25">
      <c r="A12">
        <v>8</v>
      </c>
      <c r="B12" s="17">
        <v>0</v>
      </c>
      <c r="C12" s="17">
        <f>C11*(1+'rate data'!$B$6)</f>
        <v>9204.2819978386815</v>
      </c>
      <c r="D12" s="17">
        <f>D11*(1+'rate data'!$B$7)</f>
        <v>2890.8580257115773</v>
      </c>
      <c r="E12" s="17">
        <f>E11*(1+'rate data'!$B$8)</f>
        <v>1592.7286770000001</v>
      </c>
      <c r="F12" s="17">
        <f>F11*(1+'rate data'!$B$9)</f>
        <v>6861.6662534848638</v>
      </c>
      <c r="G12" s="17">
        <f>G11*(1+'rate data'!$B$14)</f>
        <v>5232.0205182822092</v>
      </c>
      <c r="H12" s="2">
        <f t="shared" si="2"/>
        <v>176.96985300000006</v>
      </c>
      <c r="I12" s="2">
        <f>H12*'rate data'!$B$3</f>
        <v>0</v>
      </c>
      <c r="J12" s="17">
        <f>J11*(1+'rate data'!$B$10)</f>
        <v>41802.557378652316</v>
      </c>
      <c r="K12" s="17">
        <f>K11*(1+'rate data'!$B$11)</f>
        <v>28947.65450688927</v>
      </c>
      <c r="L12" s="17">
        <f>L11*(1+'rate data'!$B$12)</f>
        <v>11877.115430641457</v>
      </c>
      <c r="M12" s="2">
        <f>C11*'rate data'!$B$5</f>
        <v>546.78902957457512</v>
      </c>
      <c r="N12" s="5">
        <f>(J12-K12-L12-M12)*(1-'rate data'!$B$3)+I12</f>
        <v>430.9984115470138</v>
      </c>
      <c r="O12" s="5">
        <f>(1-'rate data'!B10)*(template!F12-template!$F$4)</f>
        <v>1456.9495909500151</v>
      </c>
      <c r="P12" s="5">
        <f>(G12-$G$4)*(1-'rate data'!$B$3)</f>
        <v>1274.0205182822092</v>
      </c>
      <c r="Q12" s="3">
        <f>(D12-E12)*(1-'rate data'!$B$3)</f>
        <v>1298.1293487115772</v>
      </c>
      <c r="R12" s="5">
        <f t="shared" si="0"/>
        <v>3304.0885683793831</v>
      </c>
      <c r="S12" s="11">
        <f xml:space="preserve"> NPV('rate data'!$B$4,$N$5:N11,N12+R12)-($B$4-$C$4)</f>
        <v>2085.9639802763841</v>
      </c>
      <c r="T12" s="11">
        <f>-PMT('rate data'!$B$4,A12,S12)</f>
        <v>369.90535545653847</v>
      </c>
      <c r="U12" s="3">
        <f t="shared" si="1"/>
        <v>3735.0869799263969</v>
      </c>
      <c r="V12" s="9">
        <f>IRRE!J$29</f>
        <v>0.24318538115051336</v>
      </c>
      <c r="Y12" s="9"/>
    </row>
    <row r="13" spans="1:50" x14ac:dyDescent="0.25">
      <c r="A13">
        <v>9</v>
      </c>
      <c r="B13" s="17">
        <v>0</v>
      </c>
      <c r="C13" s="17">
        <f>C12*(1+'rate data'!$B$6)</f>
        <v>9296.3248178170688</v>
      </c>
      <c r="D13" s="17">
        <f>D12*(1+'rate data'!$B$7)</f>
        <v>2833.0408651973457</v>
      </c>
      <c r="E13" s="17">
        <f>E12*(1+'rate data'!$B$8)</f>
        <v>1433.4558093000001</v>
      </c>
      <c r="F13" s="17">
        <f>F12*(1+'rate data'!$B$9)</f>
        <v>6930.2829160197125</v>
      </c>
      <c r="G13" s="17">
        <f>G12*(1+'rate data'!$B$14)</f>
        <v>5284.3407234650313</v>
      </c>
      <c r="H13" s="2">
        <f t="shared" si="2"/>
        <v>159.27286770000001</v>
      </c>
      <c r="I13" s="2">
        <f>H13*'rate data'!$B$3</f>
        <v>0</v>
      </c>
      <c r="J13" s="17">
        <f>J12*(1+'rate data'!$B$10)</f>
        <v>42220.582952438839</v>
      </c>
      <c r="K13" s="17">
        <f>K12*(1+'rate data'!$B$11)</f>
        <v>29237.131051958164</v>
      </c>
      <c r="L13" s="17">
        <f>L12*(1+'rate data'!$B$12)</f>
        <v>11995.886584947872</v>
      </c>
      <c r="M13" s="2">
        <f>C12*'rate data'!$B$5</f>
        <v>552.25691987032087</v>
      </c>
      <c r="N13" s="5">
        <f>(J13-K13-L13-M13)*(1-'rate data'!$B$3)+I13</f>
        <v>435.30839566248278</v>
      </c>
      <c r="O13" s="5">
        <f>(1-'rate data'!B11)*(template!F13-template!$F$4)</f>
        <v>1524.8800868595154</v>
      </c>
      <c r="P13" s="5">
        <f>(G13-$G$4)*(1-'rate data'!$B$3)</f>
        <v>1326.3407234650313</v>
      </c>
      <c r="Q13" s="3">
        <f>(D13-E13)*(1-'rate data'!$B$3)</f>
        <v>1399.5850558973457</v>
      </c>
      <c r="R13" s="5">
        <f t="shared" si="0"/>
        <v>3438.8515515918298</v>
      </c>
      <c r="S13" s="11">
        <f xml:space="preserve"> NPV('rate data'!$B$4,$N$5:N12,N13+R13)-($B$4-$C$4)</f>
        <v>2224.7566277777669</v>
      </c>
      <c r="T13" s="11">
        <f>-PMT('rate data'!$B$4,A13,S13)</f>
        <v>363.57801144504134</v>
      </c>
      <c r="U13" s="3">
        <f t="shared" si="1"/>
        <v>3874.1599472543126</v>
      </c>
      <c r="V13" s="9">
        <f>IRRE!K$29</f>
        <v>0.23905199510113939</v>
      </c>
      <c r="Y13" s="9"/>
    </row>
    <row r="14" spans="1:50" x14ac:dyDescent="0.25">
      <c r="A14">
        <v>10</v>
      </c>
      <c r="B14" s="17">
        <v>0</v>
      </c>
      <c r="C14" s="17">
        <f>C13*(1+'rate data'!$B$6)</f>
        <v>9389.2880659952389</v>
      </c>
      <c r="D14" s="17">
        <f>D13*(1+'rate data'!$B$7)</f>
        <v>2776.3800478933986</v>
      </c>
      <c r="E14" s="17">
        <f>E13*(1+'rate data'!$B$8)</f>
        <v>1290.1102283700002</v>
      </c>
      <c r="F14" s="17">
        <f>F13*(1+'rate data'!$B$9)</f>
        <v>6999.5857451799093</v>
      </c>
      <c r="G14" s="17">
        <f>G13*(1+'rate data'!$B$14)</f>
        <v>5337.1841306996812</v>
      </c>
      <c r="H14" s="2">
        <f t="shared" si="2"/>
        <v>143.34558092999987</v>
      </c>
      <c r="I14" s="2">
        <f>H14*'rate data'!$B$3</f>
        <v>0</v>
      </c>
      <c r="J14" s="17">
        <f>J13*(1+'rate data'!$B$10)</f>
        <v>42642.788781963231</v>
      </c>
      <c r="K14" s="17">
        <f>K13*(1+'rate data'!$B$11)</f>
        <v>29529.502362477746</v>
      </c>
      <c r="L14" s="17">
        <f>L13*(1+'rate data'!$B$12)</f>
        <v>12115.845450797351</v>
      </c>
      <c r="M14" s="2">
        <f>C13*'rate data'!$B$5</f>
        <v>557.77948906902407</v>
      </c>
      <c r="N14" s="5">
        <f>(J14-K14-L14-M14)*(1-'rate data'!$B$3)+I14</f>
        <v>439.66147961910951</v>
      </c>
      <c r="O14" s="5">
        <f>(1-'rate data'!B12)*(template!F14-template!$F$4)</f>
        <v>1593.4898877281103</v>
      </c>
      <c r="P14" s="5">
        <f>(G14-$G$4)*(1-'rate data'!$B$3)</f>
        <v>1379.1841306996812</v>
      </c>
      <c r="Q14" s="3">
        <f>(D14-E14)*(1-'rate data'!$B$3)</f>
        <v>1486.2698195233984</v>
      </c>
      <c r="R14" s="5">
        <f t="shared" si="0"/>
        <v>3557.2299956218276</v>
      </c>
      <c r="S14" s="11">
        <f xml:space="preserve"> NPV('rate data'!$B$4,$N$5:N13,N14+R14)-($B$4-$C$4)</f>
        <v>2342.2884667276539</v>
      </c>
      <c r="T14" s="11">
        <f>-PMT('rate data'!$B$4,A14,S14)</f>
        <v>356.98280991705019</v>
      </c>
      <c r="U14" s="3">
        <f t="shared" si="1"/>
        <v>3996.8914752409373</v>
      </c>
      <c r="V14" s="9">
        <f>IRRE!K$29</f>
        <v>0.23905199510113939</v>
      </c>
      <c r="Y14" s="9"/>
    </row>
    <row r="15" spans="1:50" x14ac:dyDescent="0.25">
      <c r="A15">
        <v>11</v>
      </c>
      <c r="B15" s="17">
        <v>0</v>
      </c>
      <c r="C15" s="17">
        <f>C14*(1+'rate data'!$B$6)</f>
        <v>9483.1809466551913</v>
      </c>
      <c r="D15" s="17">
        <f>D14*(1+'rate data'!$B$7)</f>
        <v>2720.8524469355307</v>
      </c>
      <c r="E15" s="17">
        <f>E14*(1+'rate data'!$B$8)</f>
        <v>1161.0992055330003</v>
      </c>
      <c r="F15" s="17">
        <f>F14*(1+'rate data'!$B$9)</f>
        <v>7069.5816026317088</v>
      </c>
      <c r="G15" s="17">
        <f>G14*(1+'rate data'!$B$14)</f>
        <v>5390.5559720066776</v>
      </c>
      <c r="H15" s="2">
        <f t="shared" si="2"/>
        <v>129.01102283699993</v>
      </c>
      <c r="I15" s="2">
        <f>H15*'rate data'!$B$3</f>
        <v>0</v>
      </c>
      <c r="J15" s="17">
        <f>J14*(1+'rate data'!$B$10)</f>
        <v>43069.216669782865</v>
      </c>
      <c r="K15" s="17">
        <f>K14*(1+'rate data'!$B$11)</f>
        <v>29824.797386102524</v>
      </c>
      <c r="L15" s="17">
        <f>L14*(1+'rate data'!$B$12)</f>
        <v>12237.003905305324</v>
      </c>
      <c r="M15" s="2">
        <f>C14*'rate data'!$B$5</f>
        <v>563.35728395971432</v>
      </c>
      <c r="N15" s="5">
        <f>(J15-K15-L15-M15)*(1-'rate data'!$B$3)+I15</f>
        <v>444.05809441530278</v>
      </c>
      <c r="O15" s="5">
        <f>(1-'rate data'!B3)*(template!F15-template!$F$4)</f>
        <v>1679.5816026317088</v>
      </c>
      <c r="P15" s="5">
        <f>(G15-$G$4)*(1-'rate data'!$B$3)</f>
        <v>1432.5559720066776</v>
      </c>
      <c r="Q15" s="3">
        <f>(D15-E15)*(1-'rate data'!$B$3)</f>
        <v>1559.7532414025304</v>
      </c>
      <c r="R15" s="5">
        <f t="shared" si="0"/>
        <v>3677.7678491905617</v>
      </c>
      <c r="S15" s="11">
        <f xml:space="preserve"> NPV('rate data'!$B$4,$N$5:N14,N15+R15)-($B$4-$C$4)</f>
        <v>2449.1835108361047</v>
      </c>
      <c r="T15" s="11">
        <f>-PMT('rate data'!$B$4,A15,S15)</f>
        <v>351.44052207843737</v>
      </c>
      <c r="U15" s="3">
        <f t="shared" si="1"/>
        <v>4121.8259436058643</v>
      </c>
      <c r="V15" s="9">
        <f>IRRE!L$29</f>
        <v>0.23533394803664098</v>
      </c>
      <c r="Y15" s="9"/>
    </row>
    <row r="16" spans="1:50" x14ac:dyDescent="0.25">
      <c r="A16">
        <v>12</v>
      </c>
      <c r="B16" s="17">
        <v>0</v>
      </c>
      <c r="C16" s="17">
        <f>C15*(1+'rate data'!$B$6)</f>
        <v>9578.0127561217432</v>
      </c>
      <c r="D16" s="17">
        <f>D15*(1+'rate data'!$B$7)</f>
        <v>2666.43539799682</v>
      </c>
      <c r="E16" s="17">
        <f>E15*(1+'rate data'!$B$8)</f>
        <v>1044.9892849797002</v>
      </c>
      <c r="F16" s="17">
        <f>F15*(1+'rate data'!$B$9)</f>
        <v>7140.2774186580264</v>
      </c>
      <c r="G16" s="17">
        <f>G15*(1+'rate data'!$B$14)</f>
        <v>5444.4615317267444</v>
      </c>
      <c r="H16" s="2">
        <f t="shared" si="2"/>
        <v>116.10992055330007</v>
      </c>
      <c r="I16" s="2">
        <f>H16*'rate data'!$B$3</f>
        <v>0</v>
      </c>
      <c r="J16" s="17">
        <f>J15*(1+'rate data'!$B$10)</f>
        <v>43499.908836480696</v>
      </c>
      <c r="K16" s="17">
        <f>K15*(1+'rate data'!$B$11)</f>
        <v>30123.045359963551</v>
      </c>
      <c r="L16" s="17">
        <f>L15*(1+'rate data'!$B$12)</f>
        <v>12359.373944358378</v>
      </c>
      <c r="M16" s="2">
        <f>C15*'rate data'!$B$5</f>
        <v>568.99085679931147</v>
      </c>
      <c r="N16" s="5">
        <f>(J16-K16-L16-M16)*(1-'rate data'!$B$3)+I16</f>
        <v>448.49867535945498</v>
      </c>
      <c r="O16" s="5">
        <f>(1-'rate data'!B3)*(template!F16-template!$F$4)</f>
        <v>1750.2774186580264</v>
      </c>
      <c r="P16" s="5">
        <f>(G16-$G$4)*(1-'rate data'!$B$3)</f>
        <v>1486.4615317267444</v>
      </c>
      <c r="Q16" s="3">
        <f>(D16-E16)*(1-'rate data'!$B$3)</f>
        <v>1621.4461130171198</v>
      </c>
      <c r="R16" s="5">
        <f t="shared" si="0"/>
        <v>3769.1520793951017</v>
      </c>
      <c r="S16" s="11">
        <f xml:space="preserve"> NPV('rate data'!$B$4,$N$5:N15,N16+R16)-($B$4-$C$4)</f>
        <v>2534.5702238210197</v>
      </c>
      <c r="T16" s="11">
        <f>-PMT('rate data'!$B$4,A16,S16)</f>
        <v>345.08897994715664</v>
      </c>
      <c r="U16" s="3">
        <f t="shared" si="1"/>
        <v>4217.6507547545571</v>
      </c>
      <c r="V16" s="9">
        <f>IRRE!M$29</f>
        <v>0.23224811294420156</v>
      </c>
      <c r="Y16" s="9"/>
    </row>
    <row r="17" spans="1:25" x14ac:dyDescent="0.25">
      <c r="A17">
        <v>13</v>
      </c>
      <c r="B17" s="17">
        <v>0</v>
      </c>
      <c r="C17" s="17">
        <f>C16*(1+'rate data'!$B$6)</f>
        <v>9673.7928836829615</v>
      </c>
      <c r="D17" s="17">
        <f>D16*(1+'rate data'!$B$7)</f>
        <v>2613.1066900368837</v>
      </c>
      <c r="E17" s="17">
        <f>E16*(1+'rate data'!$B$8)</f>
        <v>940.49035648173015</v>
      </c>
      <c r="F17" s="17">
        <f>F16*(1+'rate data'!$B$9)</f>
        <v>7211.6801928446066</v>
      </c>
      <c r="G17" s="17">
        <f>G16*(1+'rate data'!$B$14)</f>
        <v>5498.906147044012</v>
      </c>
      <c r="H17" s="2">
        <f t="shared" si="2"/>
        <v>104.49892849797004</v>
      </c>
      <c r="I17" s="2">
        <f>H17*'rate data'!$B$3</f>
        <v>0</v>
      </c>
      <c r="J17" s="17">
        <f>J16*(1+'rate data'!$B$10)</f>
        <v>43934.907924845502</v>
      </c>
      <c r="K17" s="17">
        <f>K16*(1+'rate data'!$B$11)</f>
        <v>30424.275813563188</v>
      </c>
      <c r="L17" s="17">
        <f>L16*(1+'rate data'!$B$12)</f>
        <v>12482.967683801962</v>
      </c>
      <c r="M17" s="2">
        <f>C16*'rate data'!$B$5</f>
        <v>574.68076536730462</v>
      </c>
      <c r="N17" s="5">
        <f>(J17-K17-L17-M17)*(1-'rate data'!$B$3)+I17</f>
        <v>452.98366211304653</v>
      </c>
      <c r="O17" s="5">
        <f>(1-'rate data'!$B$3)*(template!F17-template!$F$4)</f>
        <v>1821.6801928446066</v>
      </c>
      <c r="P17" s="5">
        <f>(G17-$G$4)*(1-'rate data'!$B$3)</f>
        <v>1540.906147044012</v>
      </c>
      <c r="Q17" s="3">
        <f>(D17-E17)*(1-'rate data'!$B$3)</f>
        <v>1672.6163335551537</v>
      </c>
      <c r="R17" s="5">
        <f t="shared" si="0"/>
        <v>3848.8914508577782</v>
      </c>
      <c r="S17" s="11">
        <f xml:space="preserve"> NPV('rate data'!$B$4,$N$5:N16,N17+R17)-($B$4-$C$4)</f>
        <v>2608.0987162084375</v>
      </c>
      <c r="T17" s="11">
        <f>-PMT('rate data'!$B$4,A17,S17)</f>
        <v>339.11247031389723</v>
      </c>
      <c r="U17" s="3">
        <f t="shared" si="1"/>
        <v>4301.8751129708244</v>
      </c>
      <c r="V17" s="9">
        <f>IRRE!N$29</f>
        <v>0.22936139899225449</v>
      </c>
      <c r="Y17" s="9"/>
    </row>
    <row r="18" spans="1:25" x14ac:dyDescent="0.25">
      <c r="A18">
        <v>14</v>
      </c>
      <c r="B18" s="17">
        <v>0</v>
      </c>
      <c r="C18" s="17">
        <f>C17*(1+'rate data'!$B$6)</f>
        <v>9770.5308125197917</v>
      </c>
      <c r="D18" s="17">
        <f>D17*(1+'rate data'!$B$7)</f>
        <v>2560.8445562361462</v>
      </c>
      <c r="E18" s="17">
        <f>E17*(1+'rate data'!$B$8)</f>
        <v>846.44132083355714</v>
      </c>
      <c r="F18" s="17">
        <f>F17*(1+'rate data'!$B$9)</f>
        <v>7283.7969947730526</v>
      </c>
      <c r="G18" s="17">
        <f>G17*(1+'rate data'!$B$14)</f>
        <v>5553.895208514452</v>
      </c>
      <c r="H18" s="2">
        <f t="shared" si="2"/>
        <v>94.049035648173003</v>
      </c>
      <c r="I18" s="2">
        <f>H18*'rate data'!$B$3</f>
        <v>0</v>
      </c>
      <c r="J18" s="17">
        <f>J17*(1+'rate data'!$B$10)</f>
        <v>44374.257004093961</v>
      </c>
      <c r="K18" s="17">
        <f>K17*(1+'rate data'!$B$11)</f>
        <v>30728.51857169882</v>
      </c>
      <c r="L18" s="17">
        <f>L17*(1+'rate data'!$B$12)</f>
        <v>12607.797360639983</v>
      </c>
      <c r="M18" s="2">
        <f>C17*'rate data'!$B$5</f>
        <v>580.42757302097766</v>
      </c>
      <c r="N18" s="5">
        <f>(J18-K18-L18-M18)*(1-'rate data'!$B$3)+I18</f>
        <v>457.51349873418053</v>
      </c>
      <c r="O18" s="5">
        <f>(1-'rate data'!B16)*(template!F18-template!$F$4)</f>
        <v>1893.7969947730526</v>
      </c>
      <c r="P18" s="5">
        <f>(G18-$G$4)*(1-'rate data'!$B$3)</f>
        <v>1595.895208514452</v>
      </c>
      <c r="Q18" s="3">
        <f>(D18-E18)*(1-'rate data'!$B$3)</f>
        <v>1714.403235402589</v>
      </c>
      <c r="R18" s="5">
        <f t="shared" si="0"/>
        <v>3918.2559860130168</v>
      </c>
      <c r="S18" s="11">
        <f xml:space="preserve"> NPV('rate data'!$B$4,$N$5:N17,N18+R18)-($B$4-$C$4)</f>
        <v>2671.838434310238</v>
      </c>
      <c r="T18" s="11">
        <f>-PMT('rate data'!$B$4,A18,S18)</f>
        <v>333.5588245022725</v>
      </c>
      <c r="U18" s="3">
        <f t="shared" si="1"/>
        <v>4375.7694847471976</v>
      </c>
      <c r="V18" s="9">
        <f>IRRE!O$29</f>
        <v>0.22686918756195951</v>
      </c>
      <c r="Y18" s="9"/>
    </row>
    <row r="19" spans="1:25" x14ac:dyDescent="0.25">
      <c r="A19">
        <v>15</v>
      </c>
      <c r="B19" s="17">
        <v>0</v>
      </c>
      <c r="C19" s="17">
        <f>C18*(1+'rate data'!$B$6)</f>
        <v>9868.2361206449896</v>
      </c>
      <c r="D19" s="17">
        <f>D18*(1+'rate data'!$B$7)</f>
        <v>2509.6276651114231</v>
      </c>
      <c r="E19" s="17">
        <f>E18*(1+'rate data'!$B$8)</f>
        <v>761.79718875020149</v>
      </c>
      <c r="F19" s="17">
        <f>F18*(1+'rate data'!$B$9)</f>
        <v>7356.6349647207835</v>
      </c>
      <c r="G19" s="17">
        <f>G18*(1+'rate data'!$B$14)</f>
        <v>5609.4341605995969</v>
      </c>
      <c r="H19" s="2">
        <f t="shared" si="2"/>
        <v>84.644132083355657</v>
      </c>
      <c r="I19" s="2">
        <f>H19*'rate data'!$B$3</f>
        <v>0</v>
      </c>
      <c r="J19" s="17">
        <f>J18*(1+'rate data'!$B$10)</f>
        <v>44817.999574134898</v>
      </c>
      <c r="K19" s="17">
        <f>K18*(1+'rate data'!$B$11)</f>
        <v>31035.803757415808</v>
      </c>
      <c r="L19" s="17">
        <f>L18*(1+'rate data'!$B$12)</f>
        <v>12733.875334246382</v>
      </c>
      <c r="M19" s="2">
        <f>C18*'rate data'!$B$5</f>
        <v>586.2318487511875</v>
      </c>
      <c r="N19" s="5">
        <f>(J19-K19-L19-M19)*(1-'rate data'!$B$3)+I19</f>
        <v>462.08863372151973</v>
      </c>
      <c r="O19" s="5">
        <f>(1-'rate data'!B17)*(template!F19-template!$F$4)</f>
        <v>1966.6349647207835</v>
      </c>
      <c r="P19" s="5">
        <f>(G19-$G$4)*(1-'rate data'!$B$3)</f>
        <v>1651.4341605995969</v>
      </c>
      <c r="Q19" s="3">
        <f>(D19-E19)*(1-'rate data'!$B$3)</f>
        <v>1747.8304763612216</v>
      </c>
      <c r="R19" s="5">
        <f t="shared" si="0"/>
        <v>3978.3871483990524</v>
      </c>
      <c r="S19" s="11">
        <f xml:space="preserve"> NPV('rate data'!$B$4,$N$5:N18,N19+R19)-($B$4-$C$4)</f>
        <v>2727.4803001921791</v>
      </c>
      <c r="T19" s="11">
        <f>-PMT('rate data'!$B$4,A19,S19)</f>
        <v>328.44443619808709</v>
      </c>
      <c r="U19" s="3">
        <f t="shared" si="1"/>
        <v>4440.4757821205721</v>
      </c>
      <c r="V19" s="9">
        <f>IRRE!P$29</f>
        <v>0.224730952989731</v>
      </c>
      <c r="Y19" s="9"/>
    </row>
    <row r="20" spans="1:25" x14ac:dyDescent="0.25">
      <c r="A20">
        <v>16</v>
      </c>
      <c r="B20" s="17">
        <v>0</v>
      </c>
      <c r="C20" s="17">
        <f>C19*(1+'rate data'!$B$6)</f>
        <v>9966.9184818514404</v>
      </c>
      <c r="D20" s="17">
        <f>D19*(1+'rate data'!$B$7)</f>
        <v>2459.4351118091945</v>
      </c>
      <c r="E20" s="17">
        <f>E19*(1+'rate data'!$B$8)</f>
        <v>685.61746987518131</v>
      </c>
      <c r="F20" s="17">
        <f>F19*(1+'rate data'!$B$9)</f>
        <v>7430.2013143679915</v>
      </c>
      <c r="G20" s="17">
        <f>G19*(1+'rate data'!$B$14)</f>
        <v>5665.5285022055932</v>
      </c>
      <c r="H20" s="2">
        <f t="shared" si="2"/>
        <v>76.179718875020171</v>
      </c>
      <c r="I20" s="2">
        <f>H20*'rate data'!$B$3</f>
        <v>0</v>
      </c>
      <c r="J20" s="17">
        <f>J19*(1+'rate data'!$B$10)</f>
        <v>45266.179569876243</v>
      </c>
      <c r="K20" s="17">
        <f>K19*(1+'rate data'!$B$11)</f>
        <v>31346.161794989966</v>
      </c>
      <c r="L20" s="17">
        <f>L19*(1+'rate data'!$B$12)</f>
        <v>12861.214087588847</v>
      </c>
      <c r="M20" s="2">
        <f>C19*'rate data'!$B$5</f>
        <v>592.09416723869936</v>
      </c>
      <c r="N20" s="5">
        <f>(J20-K20-L20-M20)*(1-'rate data'!$B$3)+I20</f>
        <v>466.7095200587305</v>
      </c>
      <c r="O20" s="5">
        <f>(1-'rate data'!B18)*(template!F20-template!$F$4)</f>
        <v>2040.2013143679915</v>
      </c>
      <c r="P20" s="5">
        <f>(G20-$G$4)*(1-'rate data'!$B$3)</f>
        <v>1707.5285022055932</v>
      </c>
      <c r="Q20" s="3">
        <f>(D20-E20)*(1-'rate data'!$B$3)</f>
        <v>1773.8176419340132</v>
      </c>
      <c r="R20" s="5">
        <f t="shared" si="0"/>
        <v>4030.3107352213915</v>
      </c>
      <c r="S20" s="11">
        <f xml:space="preserve"> NPV('rate data'!$B$4,$N$5:N19,N20+R20)-($B$4-$C$4)</f>
        <v>2776.4051709309506</v>
      </c>
      <c r="T20" s="11">
        <f>-PMT('rate data'!$B$4,A20,S20)</f>
        <v>323.76644616896198</v>
      </c>
      <c r="U20" s="3">
        <f t="shared" si="1"/>
        <v>4497.020255280122</v>
      </c>
      <c r="V20" s="9">
        <f>IRRE!Q$29</f>
        <v>0.22290574207872749</v>
      </c>
      <c r="Y20" s="9"/>
    </row>
    <row r="21" spans="1:25" x14ac:dyDescent="0.25">
      <c r="A21">
        <v>17</v>
      </c>
      <c r="B21" s="17">
        <v>0</v>
      </c>
      <c r="C21" s="17">
        <f>C20*(1+'rate data'!$B$6)</f>
        <v>10066.587666669955</v>
      </c>
      <c r="D21" s="17">
        <f>D20*(1+'rate data'!$B$7)</f>
        <v>2410.2464095730106</v>
      </c>
      <c r="E21" s="17">
        <f>E20*(1+'rate data'!$B$8)</f>
        <v>617.05572288766325</v>
      </c>
      <c r="F21" s="17">
        <f>F20*(1+'rate data'!$B$9)</f>
        <v>7504.5033275116712</v>
      </c>
      <c r="G21" s="17">
        <f>G20*(1+'rate data'!$B$14)</f>
        <v>5722.1837872276492</v>
      </c>
      <c r="H21" s="2">
        <f t="shared" si="2"/>
        <v>68.561746987518063</v>
      </c>
      <c r="I21" s="2">
        <f>H21*'rate data'!$B$3</f>
        <v>0</v>
      </c>
      <c r="J21" s="17">
        <f>J20*(1+'rate data'!$B$10)</f>
        <v>45718.841365575005</v>
      </c>
      <c r="K21" s="17">
        <f>K20*(1+'rate data'!$B$11)</f>
        <v>31659.623412939865</v>
      </c>
      <c r="L21" s="17">
        <f>L20*(1+'rate data'!$B$12)</f>
        <v>12989.826228464735</v>
      </c>
      <c r="M21" s="2">
        <f>C20*'rate data'!$B$5</f>
        <v>598.01510891108637</v>
      </c>
      <c r="N21" s="5">
        <f>(J21-K21-L21-M21)*(1-'rate data'!$B$3)+I21</f>
        <v>471.37661525931753</v>
      </c>
      <c r="O21" s="5">
        <f>(1-'rate data'!B19)*(template!F21-template!$F$4)</f>
        <v>2114.5033275116712</v>
      </c>
      <c r="P21" s="5">
        <f>(G21-$G$4)*(1-'rate data'!$B$3)</f>
        <v>1764.1837872276492</v>
      </c>
      <c r="Q21" s="3">
        <f>(D21-E21)*(1-'rate data'!$B$3)</f>
        <v>1793.1906866853474</v>
      </c>
      <c r="R21" s="5">
        <f t="shared" si="0"/>
        <v>4074.9484799818511</v>
      </c>
      <c r="S21" s="11">
        <f xml:space="preserve"> NPV('rate data'!$B$4,$N$5:N20,N21+R21)-($B$4-$C$4)</f>
        <v>2819.7401485185192</v>
      </c>
      <c r="T21" s="11">
        <f>-PMT('rate data'!$B$4,A21,S21)</f>
        <v>319.5103482457792</v>
      </c>
      <c r="U21" s="3">
        <f t="shared" si="1"/>
        <v>4546.325095241169</v>
      </c>
      <c r="V21" s="9">
        <f>IRRE!R$29</f>
        <v>0.22135458491184301</v>
      </c>
      <c r="Y21" s="9"/>
    </row>
    <row r="22" spans="1:25" x14ac:dyDescent="0.25">
      <c r="A22">
        <v>18</v>
      </c>
      <c r="B22" s="17">
        <v>0</v>
      </c>
      <c r="C22" s="17">
        <f>C21*(1+'rate data'!$B$6)</f>
        <v>10167.253543336654</v>
      </c>
      <c r="D22" s="17">
        <f>D21*(1+'rate data'!$B$7)</f>
        <v>2362.0414813815505</v>
      </c>
      <c r="E22" s="17">
        <f>E21*(1+'rate data'!$B$8)</f>
        <v>555.3501505988969</v>
      </c>
      <c r="F22" s="17">
        <f>F21*(1+'rate data'!$B$9)</f>
        <v>7579.5483607867882</v>
      </c>
      <c r="G22" s="17">
        <f>G21*(1+'rate data'!$B$14)</f>
        <v>5779.4056250999256</v>
      </c>
      <c r="H22" s="2">
        <f t="shared" si="2"/>
        <v>61.705572288766348</v>
      </c>
      <c r="I22" s="2">
        <f>H22*'rate data'!$B$3</f>
        <v>0</v>
      </c>
      <c r="J22" s="17">
        <f>J21*(1+'rate data'!$B$10)</f>
        <v>46176.029779230754</v>
      </c>
      <c r="K22" s="17">
        <f>K21*(1+'rate data'!$B$11)</f>
        <v>31976.219647069265</v>
      </c>
      <c r="L22" s="17">
        <f>L21*(1+'rate data'!$B$12)</f>
        <v>13119.724490749382</v>
      </c>
      <c r="M22" s="2">
        <f>C21*'rate data'!$B$5</f>
        <v>603.99526000019728</v>
      </c>
      <c r="N22" s="5">
        <f>(J22-K22-L22-M22)*(1-'rate data'!$B$3)+I22</f>
        <v>476.09038141190899</v>
      </c>
      <c r="O22" s="5">
        <f>(1-'rate data'!B20)*(template!F22-template!$F$4)</f>
        <v>2189.5483607867882</v>
      </c>
      <c r="P22" s="5">
        <f>(G22-$G$4)*(1-'rate data'!$B$3)</f>
        <v>1821.4056250999256</v>
      </c>
      <c r="Q22" s="3">
        <f>(D22-E22)*(1-'rate data'!$B$3)</f>
        <v>1806.6913307826535</v>
      </c>
      <c r="R22" s="5">
        <f t="shared" si="0"/>
        <v>4113.1284941807498</v>
      </c>
      <c r="S22" s="11">
        <f xml:space="preserve"> NPV('rate data'!$B$4,$N$5:N21,N22+R22)-($B$4-$C$4)</f>
        <v>2858.4048646781321</v>
      </c>
      <c r="T22" s="11">
        <f>-PMT('rate data'!$B$4,A22,S22)</f>
        <v>315.6548287975321</v>
      </c>
      <c r="U22" s="3">
        <f t="shared" si="1"/>
        <v>4589.2188755926591</v>
      </c>
      <c r="V22" s="9">
        <f>IRRE!S$29</f>
        <v>0.2200415658870829</v>
      </c>
      <c r="Y22" s="9"/>
    </row>
    <row r="23" spans="1:25" x14ac:dyDescent="0.25">
      <c r="A23">
        <v>19</v>
      </c>
      <c r="B23" s="17">
        <v>0</v>
      </c>
      <c r="C23" s="17">
        <f>C22*(1+'rate data'!$B$6)</f>
        <v>10268.92607877002</v>
      </c>
      <c r="D23" s="17">
        <f>D22*(1+'rate data'!$B$7)</f>
        <v>2314.8006517539193</v>
      </c>
      <c r="E23" s="17">
        <f>E22*(1+'rate data'!$B$8)</f>
        <v>499.8151355390072</v>
      </c>
      <c r="F23" s="17">
        <f>F22*(1+'rate data'!$B$9)</f>
        <v>7655.3438443946561</v>
      </c>
      <c r="G23" s="17">
        <f>G22*(1+'rate data'!$B$14)</f>
        <v>5837.1996813509249</v>
      </c>
      <c r="H23" s="2">
        <f t="shared" si="2"/>
        <v>55.535015059889702</v>
      </c>
      <c r="I23" s="2">
        <f>H23*'rate data'!$B$3</f>
        <v>0</v>
      </c>
      <c r="J23" s="17">
        <f>J22*(1+'rate data'!$B$10)</f>
        <v>46637.790077023063</v>
      </c>
      <c r="K23" s="17">
        <f>K22*(1+'rate data'!$B$11)</f>
        <v>32295.981843539957</v>
      </c>
      <c r="L23" s="17">
        <f>L22*(1+'rate data'!$B$12)</f>
        <v>13250.921735656877</v>
      </c>
      <c r="M23" s="2">
        <f>C22*'rate data'!$B$5</f>
        <v>610.0352126001992</v>
      </c>
      <c r="N23" s="5">
        <f>(J23-K23-L23-M23)*(1-'rate data'!$B$3)+I23</f>
        <v>480.85128522602895</v>
      </c>
      <c r="O23" s="5">
        <f>(1-'rate data'!B21)*(template!F23-template!$F$4)</f>
        <v>2265.3438443946561</v>
      </c>
      <c r="P23" s="5">
        <f>(G23-$G$4)*(1-'rate data'!$B$3)</f>
        <v>1879.1996813509249</v>
      </c>
      <c r="Q23" s="3">
        <f>(D23-E23)*(1-'rate data'!$B$3)</f>
        <v>1814.985516214912</v>
      </c>
      <c r="R23" s="5">
        <f t="shared" si="0"/>
        <v>4145.5946641987539</v>
      </c>
      <c r="S23" s="11">
        <f xml:space="preserve"> NPV('rate data'!$B$4,$N$5:N22,N23+R23)-($B$4-$C$4)</f>
        <v>2893.14949710787</v>
      </c>
      <c r="T23" s="11">
        <f>-PMT('rate data'!$B$4,A23,S23)</f>
        <v>312.1748853726919</v>
      </c>
      <c r="U23" s="3">
        <f t="shared" si="1"/>
        <v>4626.4459494247831</v>
      </c>
      <c r="V23" s="9">
        <f>IRRE!T$29</f>
        <v>0.21893421439181937</v>
      </c>
      <c r="Y23" s="9"/>
    </row>
    <row r="24" spans="1:25" x14ac:dyDescent="0.25">
      <c r="A24">
        <v>20</v>
      </c>
      <c r="B24" s="17">
        <v>0</v>
      </c>
      <c r="C24" s="17">
        <f>C23*(1+'rate data'!$B$6)</f>
        <v>10371.61533955772</v>
      </c>
      <c r="D24" s="17">
        <f>D23*(1+'rate data'!$B$7)</f>
        <v>2268.5046387188409</v>
      </c>
      <c r="E24" s="17">
        <f>E23*(1+'rate data'!$B$8)</f>
        <v>449.8336219851065</v>
      </c>
      <c r="F24" s="17">
        <f>F23*(1+'rate data'!$B$9)</f>
        <v>7731.8972828386031</v>
      </c>
      <c r="G24" s="17">
        <f>G23*(1+'rate data'!$B$14)</f>
        <v>5895.5716781644342</v>
      </c>
      <c r="H24" s="2">
        <f t="shared" si="2"/>
        <v>49.981513553900697</v>
      </c>
      <c r="I24" s="2">
        <f>H24*'rate data'!$B$3</f>
        <v>0</v>
      </c>
      <c r="J24" s="17">
        <f>J23*(1+'rate data'!$B$10)</f>
        <v>47104.167977793295</v>
      </c>
      <c r="K24" s="17">
        <f>K23*(1+'rate data'!$B$11)</f>
        <v>32618.941661975357</v>
      </c>
      <c r="L24" s="17">
        <f>L23*(1+'rate data'!$B$12)</f>
        <v>13383.430953013445</v>
      </c>
      <c r="M24" s="2">
        <f>C23*'rate data'!$B$5</f>
        <v>616.13556472620121</v>
      </c>
      <c r="N24" s="5">
        <f>(J24-K24-L24-M24)*(1-'rate data'!$B$3)+I24</f>
        <v>485.65979807829126</v>
      </c>
      <c r="O24" s="5">
        <f>(1-'rate data'!B22)*(template!F24-template!$F$4)</f>
        <v>2341.8972828386031</v>
      </c>
      <c r="P24" s="5">
        <f>(G24-$G$4)*(1-'rate data'!$B$3)</f>
        <v>1937.5716781644342</v>
      </c>
      <c r="Q24" s="3">
        <f>(D24-E24)*(1-'rate data'!$B$3)</f>
        <v>1818.6710167337344</v>
      </c>
      <c r="R24" s="5">
        <f t="shared" si="0"/>
        <v>4173.0151078540021</v>
      </c>
      <c r="S24" s="11">
        <f xml:space="preserve"> NPV('rate data'!$B$4,$N$5:N23,N24+R24)-($B$4-$C$4)</f>
        <v>2924.5859691894757</v>
      </c>
      <c r="T24" s="11">
        <f>-PMT('rate data'!$B$4,A24,S24)</f>
        <v>309.04384895725326</v>
      </c>
      <c r="U24" s="3">
        <f t="shared" si="1"/>
        <v>4658.6749059322938</v>
      </c>
      <c r="V24" s="9">
        <f>IRRE!U$29</f>
        <v>0.21800354879151218</v>
      </c>
      <c r="Y24" s="9"/>
    </row>
    <row r="25" spans="1:25" x14ac:dyDescent="0.25">
      <c r="A25">
        <v>21</v>
      </c>
      <c r="B25" s="17">
        <v>0</v>
      </c>
      <c r="C25" s="17">
        <f>C24*(1+'rate data'!$B$6)</f>
        <v>10475.331492953297</v>
      </c>
      <c r="D25" s="17">
        <f>D24*(1+'rate data'!$B$7)</f>
        <v>2223.1345459444642</v>
      </c>
      <c r="E25" s="17">
        <f>E24*(1+'rate data'!$B$8)</f>
        <v>404.85025978659587</v>
      </c>
      <c r="F25" s="17">
        <f>F24*(1+'rate data'!$B$9)</f>
        <v>7809.2162556669891</v>
      </c>
      <c r="G25" s="17">
        <f>G24*(1+'rate data'!$B$14)</f>
        <v>5954.5273949460789</v>
      </c>
      <c r="H25" s="2">
        <f t="shared" si="2"/>
        <v>44.983362198510633</v>
      </c>
      <c r="I25" s="2">
        <f>H25*'rate data'!$B$3</f>
        <v>0</v>
      </c>
      <c r="J25" s="17">
        <f>J24*(1+'rate data'!$B$10)</f>
        <v>47575.209657571228</v>
      </c>
      <c r="K25" s="17">
        <f>K24*(1+'rate data'!$B$11)</f>
        <v>32945.131078595114</v>
      </c>
      <c r="L25" s="17">
        <f>L24*(1+'rate data'!$B$12)</f>
        <v>13517.26526254358</v>
      </c>
      <c r="M25" s="2">
        <f>C24*'rate data'!$B$5</f>
        <v>622.29692037346319</v>
      </c>
      <c r="N25" s="5">
        <f>(J25-K25-L25-M25)*(1-'rate data'!$B$3)+I25</f>
        <v>490.51639605907042</v>
      </c>
      <c r="O25" s="5">
        <f>(1-'rate data'!B23)*(template!F25-template!$F$4)</f>
        <v>2419.2162556669891</v>
      </c>
      <c r="P25" s="5">
        <f>(G25-$G$4)*(1-'rate data'!$B$3)</f>
        <v>1996.5273949460789</v>
      </c>
      <c r="Q25" s="3">
        <f>(D25-E25)*(1-'rate data'!$B$3)</f>
        <v>1818.2842861578683</v>
      </c>
      <c r="R25" s="5">
        <f t="shared" si="0"/>
        <v>4195.9897846802678</v>
      </c>
      <c r="S25" s="11">
        <f xml:space="preserve"> NPV('rate data'!$B$4,$N$5:N24,N25+R25)-($B$4-$C$4)</f>
        <v>2953.2135331476093</v>
      </c>
      <c r="T25" s="11">
        <f>-PMT('rate data'!$B$4,A25,S25)</f>
        <v>306.23469392536458</v>
      </c>
      <c r="U25" s="3">
        <f t="shared" si="1"/>
        <v>4686.5061807393386</v>
      </c>
      <c r="V25" s="9">
        <f>IRRE!V$29</f>
        <v>0.21722394539080558</v>
      </c>
      <c r="Y25" s="9"/>
    </row>
    <row r="26" spans="1:25" x14ac:dyDescent="0.25">
      <c r="A26">
        <v>22</v>
      </c>
      <c r="B26" s="17">
        <v>0</v>
      </c>
      <c r="C26" s="17">
        <f>C25*(1+'rate data'!$B$6)</f>
        <v>10580.084807882829</v>
      </c>
      <c r="D26" s="17">
        <f>D25*(1+'rate data'!$B$7)</f>
        <v>2178.671855025575</v>
      </c>
      <c r="E26" s="17">
        <f>E25*(1+'rate data'!$B$8)</f>
        <v>364.36523380793631</v>
      </c>
      <c r="F26" s="17">
        <f>F25*(1+'rate data'!$B$9)</f>
        <v>7887.3084182236589</v>
      </c>
      <c r="G26" s="17">
        <f>G25*(1+'rate data'!$B$14)</f>
        <v>6014.0726688955401</v>
      </c>
      <c r="H26" s="2">
        <f t="shared" si="2"/>
        <v>40.485025978659564</v>
      </c>
      <c r="I26" s="2">
        <f>H26*'rate data'!$B$3</f>
        <v>0</v>
      </c>
      <c r="J26" s="17">
        <f>J25*(1+'rate data'!$B$10)</f>
        <v>48050.961754146942</v>
      </c>
      <c r="K26" s="17">
        <f>K25*(1+'rate data'!$B$11)</f>
        <v>33274.582389381067</v>
      </c>
      <c r="L26" s="17">
        <f>L25*(1+'rate data'!$B$12)</f>
        <v>13652.437915169015</v>
      </c>
      <c r="M26" s="2">
        <f>C25*'rate data'!$B$5</f>
        <v>628.51988957719777</v>
      </c>
      <c r="N26" s="5">
        <f>(J26-K26-L26-M26)*(1-'rate data'!$B$3)+I26</f>
        <v>495.42156001966168</v>
      </c>
      <c r="O26" s="5">
        <f>(1-'rate data'!B24)*(template!F26-template!$F$4)</f>
        <v>2497.3084182236589</v>
      </c>
      <c r="P26" s="5">
        <f>(G26-$G$4)*(1-'rate data'!$B$3)</f>
        <v>2056.0726688955401</v>
      </c>
      <c r="Q26" s="3">
        <f>(D26-E26)*(1-'rate data'!$B$3)</f>
        <v>1814.3066212176386</v>
      </c>
      <c r="R26" s="5">
        <f t="shared" si="0"/>
        <v>4215.057344567098</v>
      </c>
      <c r="S26" s="11">
        <f xml:space="preserve"> NPV('rate data'!$B$4,$N$5:N25,N26+R26)-($B$4-$C$4)</f>
        <v>2979.4397280274243</v>
      </c>
      <c r="T26" s="11">
        <f>-PMT('rate data'!$B$4,A26,S26)</f>
        <v>303.72087799381319</v>
      </c>
      <c r="U26" s="3">
        <f t="shared" si="1"/>
        <v>4710.4789045867601</v>
      </c>
      <c r="V26" s="9">
        <f>IRRE!W$29</f>
        <v>0.21657292177292198</v>
      </c>
      <c r="Y26" s="9"/>
    </row>
    <row r="27" spans="1:25" x14ac:dyDescent="0.25">
      <c r="A27">
        <v>23</v>
      </c>
      <c r="B27" s="17">
        <v>0</v>
      </c>
      <c r="C27" s="17">
        <f>C26*(1+'rate data'!$B$6)</f>
        <v>10685.885655961658</v>
      </c>
      <c r="D27" s="17">
        <f>D26*(1+'rate data'!$B$7)</f>
        <v>2135.0984179250636</v>
      </c>
      <c r="E27" s="17">
        <f>E26*(1+'rate data'!$B$8)</f>
        <v>327.92871042714268</v>
      </c>
      <c r="F27" s="17">
        <f>F26*(1+'rate data'!$B$9)</f>
        <v>7966.181502405896</v>
      </c>
      <c r="G27" s="17">
        <f>G26*(1+'rate data'!$B$14)</f>
        <v>6074.2133955844956</v>
      </c>
      <c r="H27" s="2">
        <f t="shared" si="2"/>
        <v>36.436523380793631</v>
      </c>
      <c r="I27" s="2">
        <f>H27*'rate data'!$B$3</f>
        <v>0</v>
      </c>
      <c r="J27" s="17">
        <f>J26*(1+'rate data'!$B$10)</f>
        <v>48531.471371688414</v>
      </c>
      <c r="K27" s="17">
        <f>K26*(1+'rate data'!$B$11)</f>
        <v>33607.328213274879</v>
      </c>
      <c r="L27" s="17">
        <f>L26*(1+'rate data'!$B$12)</f>
        <v>13788.962294320705</v>
      </c>
      <c r="M27" s="2">
        <f>C26*'rate data'!$B$5</f>
        <v>634.80508847296971</v>
      </c>
      <c r="N27" s="5">
        <f>(J27-K27-L27-M27)*(1-'rate data'!$B$3)+I27</f>
        <v>500.37577561986052</v>
      </c>
      <c r="O27" s="5">
        <f>(1-'rate data'!B25)*(template!F27-template!$F$4)</f>
        <v>2576.181502405896</v>
      </c>
      <c r="P27" s="5">
        <f>(G27-$G$4)*(1-'rate data'!$B$3)</f>
        <v>2116.2133955844956</v>
      </c>
      <c r="Q27" s="3">
        <f>(D27-E27)*(1-'rate data'!$B$3)</f>
        <v>1807.1697074979209</v>
      </c>
      <c r="R27" s="5">
        <f t="shared" si="0"/>
        <v>4230.7012909385285</v>
      </c>
      <c r="S27" s="11">
        <f xml:space="preserve"> NPV('rate data'!$B$4,$N$5:N26,N27+R27)-($B$4-$C$4)</f>
        <v>3003.5975312242881</v>
      </c>
      <c r="T27" s="11">
        <f>-PMT('rate data'!$B$4,A27,S27)</f>
        <v>301.47686843303472</v>
      </c>
      <c r="U27" s="3">
        <f t="shared" si="1"/>
        <v>4731.0770665583887</v>
      </c>
      <c r="V27" s="9">
        <f>IRRE!X$29</f>
        <v>0.21603088165793505</v>
      </c>
      <c r="Y27" s="9"/>
    </row>
    <row r="28" spans="1:25" x14ac:dyDescent="0.25">
      <c r="A28">
        <v>24</v>
      </c>
      <c r="B28" s="17">
        <v>0</v>
      </c>
      <c r="C28" s="17">
        <f>C27*(1+'rate data'!$B$6)</f>
        <v>10792.744512521274</v>
      </c>
      <c r="D28" s="17">
        <f>D27*(1+'rate data'!$B$7)</f>
        <v>2092.3964495665623</v>
      </c>
      <c r="E28" s="17">
        <f>E27*(1+'rate data'!$B$8)</f>
        <v>295.13583938442844</v>
      </c>
      <c r="F28" s="17">
        <f>F27*(1+'rate data'!$B$9)</f>
        <v>8045.8433174299553</v>
      </c>
      <c r="G28" s="17">
        <f>G27*(1+'rate data'!$B$14)</f>
        <v>6134.9555295403406</v>
      </c>
      <c r="H28" s="2">
        <f t="shared" si="2"/>
        <v>32.792871042714239</v>
      </c>
      <c r="I28" s="2">
        <f>H28*'rate data'!$B$3</f>
        <v>0</v>
      </c>
      <c r="J28" s="17">
        <f>J27*(1+'rate data'!$B$10)</f>
        <v>49016.7860854053</v>
      </c>
      <c r="K28" s="17">
        <f>K27*(1+'rate data'!$B$11)</f>
        <v>33943.401495407626</v>
      </c>
      <c r="L28" s="17">
        <f>L27*(1+'rate data'!$B$12)</f>
        <v>13926.851917263912</v>
      </c>
      <c r="M28" s="2">
        <f>C27*'rate data'!$B$5</f>
        <v>641.1531393576995</v>
      </c>
      <c r="N28" s="5">
        <f>(J28-K28-L28-M28)*(1-'rate data'!$B$3)+I28</f>
        <v>505.379533376062</v>
      </c>
      <c r="O28" s="5">
        <f>(1-'rate data'!B26)*(template!F28-template!$F$4)</f>
        <v>2655.8433174299553</v>
      </c>
      <c r="P28" s="5">
        <f>(G28-$G$4)*(1-'rate data'!$B$3)</f>
        <v>2176.9555295403406</v>
      </c>
      <c r="Q28" s="3">
        <f>(D28-E28)*(1-'rate data'!$B$3)</f>
        <v>1797.2606101821339</v>
      </c>
      <c r="R28" s="5">
        <f t="shared" si="0"/>
        <v>4243.3555270290344</v>
      </c>
      <c r="S28" s="11">
        <f xml:space="preserve"> NPV('rate data'!$B$4,$N$5:N27,N28+R28)-($B$4-$C$4)</f>
        <v>3025.9593794717393</v>
      </c>
      <c r="T28" s="11">
        <f>-PMT('rate data'!$B$4,A28,S28)</f>
        <v>299.47845719850471</v>
      </c>
      <c r="U28" s="3">
        <f t="shared" si="1"/>
        <v>4748.7350604050962</v>
      </c>
      <c r="V28" s="9">
        <f>IRRE!Z$29</f>
        <v>0.21494661069869214</v>
      </c>
      <c r="Y28" s="9"/>
    </row>
    <row r="29" spans="1:25" x14ac:dyDescent="0.25">
      <c r="A29">
        <v>25</v>
      </c>
      <c r="B29" s="17">
        <v>0</v>
      </c>
      <c r="C29" s="17">
        <f>C28*(1+'rate data'!$B$6)</f>
        <v>10900.671957646487</v>
      </c>
      <c r="D29" s="17">
        <f>D28*(1+'rate data'!$B$7)</f>
        <v>2050.5485205752311</v>
      </c>
      <c r="E29" s="17">
        <f>E28*(1+'rate data'!$B$8)</f>
        <v>265.62225544598562</v>
      </c>
      <c r="F29" s="17">
        <f>F28*(1+'rate data'!$B$9)</f>
        <v>8126.3017506042552</v>
      </c>
      <c r="G29" s="17">
        <f>G28*(1+'rate data'!$B$14)</f>
        <v>6196.3050848357443</v>
      </c>
      <c r="H29" s="2">
        <f t="shared" si="2"/>
        <v>29.513583938442821</v>
      </c>
      <c r="I29" s="2">
        <f>H29*'rate data'!$B$3</f>
        <v>0</v>
      </c>
      <c r="J29" s="17">
        <f>J28*(1+'rate data'!$B$10)</f>
        <v>49506.953946259353</v>
      </c>
      <c r="K29" s="17">
        <f>K28*(1+'rate data'!$B$11)</f>
        <v>34282.8355103617</v>
      </c>
      <c r="L29" s="17">
        <f>L28*(1+'rate data'!$B$12)</f>
        <v>14066.120436436551</v>
      </c>
      <c r="M29" s="2">
        <f>C28*'rate data'!$B$5</f>
        <v>647.56467075127648</v>
      </c>
      <c r="N29" s="5">
        <f>(J29-K29-L29-M29)*(1-'rate data'!$B$3)+I29</f>
        <v>510.43332870982567</v>
      </c>
      <c r="O29" s="5">
        <f>(1-'rate data'!B27)*(template!F29-template!$F$4)</f>
        <v>2736.3017506042552</v>
      </c>
      <c r="P29" s="5">
        <f>(G29-$G$4)*(1-'rate data'!$B$3)</f>
        <v>2238.3050848357443</v>
      </c>
      <c r="Q29" s="3">
        <f>(D29-E29)*(1-'rate data'!$B$3)</f>
        <v>1784.9262651292456</v>
      </c>
      <c r="R29" s="5">
        <f t="shared" si="0"/>
        <v>4253.4093469593136</v>
      </c>
      <c r="S29" s="11">
        <f xml:space="preserve"> NPV('rate data'!$B$4,$N$5:N28,N29+R29)-($B$4-$C$4)</f>
        <v>3046.7486170526618</v>
      </c>
      <c r="T29" s="11">
        <f>-PMT('rate data'!$B$4,A29,S29)</f>
        <v>297.7029335177557</v>
      </c>
      <c r="U29" s="3">
        <f t="shared" si="1"/>
        <v>4763.8426756691388</v>
      </c>
      <c r="V29" s="9">
        <f>IRRE!AA$29</f>
        <v>0.21463738584420811</v>
      </c>
      <c r="Y29" s="9"/>
    </row>
    <row r="30" spans="1:25" x14ac:dyDescent="0.25">
      <c r="H30" s="2"/>
      <c r="I30" s="2"/>
    </row>
    <row r="31" spans="1:25" x14ac:dyDescent="0.25">
      <c r="H31" s="2"/>
      <c r="I31" s="2"/>
    </row>
    <row r="32" spans="1:25" x14ac:dyDescent="0.25">
      <c r="H32" s="2"/>
      <c r="I32" s="2"/>
    </row>
    <row r="33" spans="8:17" x14ac:dyDescent="0.25">
      <c r="H33" s="2"/>
      <c r="I33" s="2"/>
    </row>
    <row r="34" spans="8:17" x14ac:dyDescent="0.25">
      <c r="H34" s="2"/>
      <c r="I34" s="2"/>
    </row>
    <row r="35" spans="8:17" x14ac:dyDescent="0.25">
      <c r="H35" s="2"/>
      <c r="I35" s="2"/>
    </row>
    <row r="36" spans="8:17" x14ac:dyDescent="0.25">
      <c r="H36" s="2"/>
      <c r="I36" s="2"/>
    </row>
    <row r="37" spans="8:17" x14ac:dyDescent="0.25">
      <c r="H37" s="2"/>
      <c r="I37" s="2"/>
      <c r="Q37" s="3"/>
    </row>
    <row r="38" spans="8:17" x14ac:dyDescent="0.25">
      <c r="H38" s="2"/>
      <c r="I38" s="2"/>
      <c r="Q38" s="3"/>
    </row>
    <row r="39" spans="8:17" x14ac:dyDescent="0.25">
      <c r="H39" s="2"/>
      <c r="I39" s="2"/>
      <c r="Q39" s="3"/>
    </row>
    <row r="40" spans="8:17" x14ac:dyDescent="0.25">
      <c r="Q40" s="3"/>
    </row>
    <row r="41" spans="8:17" x14ac:dyDescent="0.25">
      <c r="Q41" s="3"/>
    </row>
    <row r="42" spans="8:17" x14ac:dyDescent="0.25">
      <c r="Q42" s="3"/>
    </row>
  </sheetData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D16" sqref="D16"/>
    </sheetView>
  </sheetViews>
  <sheetFormatPr defaultRowHeight="15" x14ac:dyDescent="0.25"/>
  <cols>
    <col min="1" max="1" width="21.42578125" customWidth="1"/>
    <col min="2" max="2" width="6.85546875" customWidth="1"/>
  </cols>
  <sheetData>
    <row r="1" spans="1:7" x14ac:dyDescent="0.25">
      <c r="A1" s="10" t="s">
        <v>3</v>
      </c>
    </row>
    <row r="2" spans="1:7" x14ac:dyDescent="0.25">
      <c r="A2" t="s">
        <v>41</v>
      </c>
      <c r="B2">
        <v>8.5000000000000006E-2</v>
      </c>
    </row>
    <row r="3" spans="1:7" x14ac:dyDescent="0.25">
      <c r="A3" t="s">
        <v>29</v>
      </c>
      <c r="B3">
        <v>0</v>
      </c>
    </row>
    <row r="4" spans="1:7" x14ac:dyDescent="0.25">
      <c r="A4" t="s">
        <v>30</v>
      </c>
      <c r="B4">
        <f>B2*(1-B3)</f>
        <v>8.5000000000000006E-2</v>
      </c>
    </row>
    <row r="5" spans="1:7" x14ac:dyDescent="0.25">
      <c r="A5" t="s">
        <v>4</v>
      </c>
      <c r="B5">
        <v>0.06</v>
      </c>
    </row>
    <row r="6" spans="1:7" x14ac:dyDescent="0.25">
      <c r="A6" t="s">
        <v>7</v>
      </c>
      <c r="B6">
        <v>0.01</v>
      </c>
      <c r="G6">
        <f>G5*(1+'rate data'!$B$14)</f>
        <v>0</v>
      </c>
    </row>
    <row r="7" spans="1:7" x14ac:dyDescent="0.25">
      <c r="A7" t="s">
        <v>8</v>
      </c>
      <c r="B7">
        <v>-0.02</v>
      </c>
    </row>
    <row r="8" spans="1:7" x14ac:dyDescent="0.25">
      <c r="A8" t="s">
        <v>9</v>
      </c>
      <c r="B8">
        <v>-0.1</v>
      </c>
    </row>
    <row r="9" spans="1:7" x14ac:dyDescent="0.25">
      <c r="A9" t="s">
        <v>10</v>
      </c>
      <c r="B9">
        <v>0.01</v>
      </c>
    </row>
    <row r="10" spans="1:7" x14ac:dyDescent="0.25">
      <c r="A10" t="s">
        <v>5</v>
      </c>
      <c r="B10">
        <v>0.01</v>
      </c>
    </row>
    <row r="11" spans="1:7" x14ac:dyDescent="0.25">
      <c r="A11" t="s">
        <v>6</v>
      </c>
      <c r="B11">
        <v>0.01</v>
      </c>
    </row>
    <row r="12" spans="1:7" x14ac:dyDescent="0.25">
      <c r="A12" t="s">
        <v>11</v>
      </c>
      <c r="B12">
        <v>0.01</v>
      </c>
    </row>
    <row r="13" spans="1:7" x14ac:dyDescent="0.25">
      <c r="A13" t="s">
        <v>28</v>
      </c>
      <c r="B13">
        <v>930</v>
      </c>
    </row>
    <row r="14" spans="1:7" x14ac:dyDescent="0.25">
      <c r="A14" t="s">
        <v>32</v>
      </c>
      <c r="B14">
        <v>0.01</v>
      </c>
    </row>
    <row r="16" spans="1:7" x14ac:dyDescent="0.25">
      <c r="D16" s="8">
        <f>RATE(4,400,-2000)</f>
        <v>-8.3645417466150604E-2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9"/>
  <sheetViews>
    <sheetView topLeftCell="A9" workbookViewId="0">
      <selection activeCell="C29" sqref="C29"/>
    </sheetView>
  </sheetViews>
  <sheetFormatPr defaultRowHeight="15" x14ac:dyDescent="0.25"/>
  <cols>
    <col min="2" max="2" width="6.85546875" customWidth="1"/>
    <col min="3" max="3" width="10.5703125" customWidth="1"/>
    <col min="4" max="4" width="11" customWidth="1"/>
    <col min="5" max="5" width="10.85546875" bestFit="1" customWidth="1"/>
    <col min="6" max="6" width="10.7109375" customWidth="1"/>
    <col min="7" max="7" width="10.5703125" bestFit="1" customWidth="1"/>
    <col min="8" max="8" width="10" customWidth="1"/>
    <col min="9" max="9" width="9.85546875" customWidth="1"/>
    <col min="10" max="10" width="10.7109375" customWidth="1"/>
    <col min="11" max="11" width="9.85546875" customWidth="1"/>
    <col min="12" max="12" width="9.85546875" bestFit="1" customWidth="1"/>
    <col min="13" max="13" width="10" customWidth="1"/>
    <col min="14" max="14" width="10.28515625" customWidth="1"/>
    <col min="15" max="15" width="9.7109375" customWidth="1"/>
    <col min="16" max="16" width="10.28515625" customWidth="1"/>
    <col min="17" max="18" width="10" customWidth="1"/>
    <col min="19" max="20" width="9.85546875" customWidth="1"/>
    <col min="21" max="22" width="9.5703125" customWidth="1"/>
    <col min="23" max="23" width="10.140625" customWidth="1"/>
    <col min="24" max="24" width="10.42578125" customWidth="1"/>
    <col min="25" max="25" width="9.5703125" customWidth="1"/>
    <col min="26" max="26" width="10" customWidth="1"/>
    <col min="27" max="27" width="9.5703125" customWidth="1"/>
  </cols>
  <sheetData>
    <row r="1" spans="1:27" x14ac:dyDescent="0.25">
      <c r="A1" t="s">
        <v>17</v>
      </c>
      <c r="C1" s="13" t="s">
        <v>20</v>
      </c>
      <c r="D1" s="13" t="s">
        <v>21</v>
      </c>
      <c r="E1" s="13" t="s">
        <v>22</v>
      </c>
      <c r="F1" s="13" t="s">
        <v>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x14ac:dyDescent="0.25">
      <c r="A2">
        <v>0</v>
      </c>
      <c r="C2" s="3">
        <f>-(template!B4-template!C4)</f>
        <v>-2000</v>
      </c>
      <c r="D2" s="3">
        <f>C2</f>
        <v>-2000</v>
      </c>
      <c r="E2" s="3">
        <f t="shared" ref="E2:AA2" si="0">D2</f>
        <v>-2000</v>
      </c>
      <c r="F2" s="3">
        <f t="shared" si="0"/>
        <v>-2000</v>
      </c>
      <c r="G2" s="3">
        <f t="shared" si="0"/>
        <v>-2000</v>
      </c>
      <c r="H2" s="3">
        <f t="shared" si="0"/>
        <v>-2000</v>
      </c>
      <c r="I2" s="3">
        <f t="shared" si="0"/>
        <v>-2000</v>
      </c>
      <c r="J2" s="3">
        <f t="shared" si="0"/>
        <v>-2000</v>
      </c>
      <c r="K2" s="3">
        <f t="shared" si="0"/>
        <v>-2000</v>
      </c>
      <c r="L2" s="3">
        <f t="shared" si="0"/>
        <v>-2000</v>
      </c>
      <c r="M2" s="3">
        <f t="shared" si="0"/>
        <v>-2000</v>
      </c>
      <c r="N2" s="3">
        <f t="shared" si="0"/>
        <v>-2000</v>
      </c>
      <c r="O2" s="3">
        <f t="shared" si="0"/>
        <v>-2000</v>
      </c>
      <c r="P2" s="3">
        <f t="shared" si="0"/>
        <v>-2000</v>
      </c>
      <c r="Q2" s="3">
        <f t="shared" si="0"/>
        <v>-2000</v>
      </c>
      <c r="R2" s="3">
        <f t="shared" si="0"/>
        <v>-2000</v>
      </c>
      <c r="S2" s="3">
        <f t="shared" si="0"/>
        <v>-2000</v>
      </c>
      <c r="T2" s="3">
        <f t="shared" si="0"/>
        <v>-2000</v>
      </c>
      <c r="U2" s="3">
        <f t="shared" si="0"/>
        <v>-2000</v>
      </c>
      <c r="V2" s="3">
        <f t="shared" si="0"/>
        <v>-2000</v>
      </c>
      <c r="W2" s="3">
        <f t="shared" si="0"/>
        <v>-2000</v>
      </c>
      <c r="X2" s="3">
        <f t="shared" si="0"/>
        <v>-2000</v>
      </c>
      <c r="Y2" s="3">
        <f t="shared" si="0"/>
        <v>-2000</v>
      </c>
      <c r="Z2" s="3">
        <f t="shared" si="0"/>
        <v>-2000</v>
      </c>
      <c r="AA2" s="3">
        <f t="shared" si="0"/>
        <v>-2000</v>
      </c>
    </row>
    <row r="3" spans="1:27" x14ac:dyDescent="0.25">
      <c r="A3">
        <v>1</v>
      </c>
      <c r="C3" s="3">
        <f>template!U5</f>
        <v>2170</v>
      </c>
      <c r="D3" s="3">
        <f>template!N5</f>
        <v>432</v>
      </c>
      <c r="E3" s="3">
        <f>D3</f>
        <v>432</v>
      </c>
      <c r="F3" s="3">
        <f t="shared" ref="F3:V3" si="1">E3</f>
        <v>432</v>
      </c>
      <c r="G3" s="3">
        <f t="shared" si="1"/>
        <v>432</v>
      </c>
      <c r="H3" s="3">
        <f t="shared" si="1"/>
        <v>432</v>
      </c>
      <c r="I3" s="3">
        <f t="shared" si="1"/>
        <v>432</v>
      </c>
      <c r="J3" s="3">
        <f t="shared" si="1"/>
        <v>432</v>
      </c>
      <c r="K3" s="3">
        <f t="shared" si="1"/>
        <v>432</v>
      </c>
      <c r="L3" s="3">
        <f t="shared" si="1"/>
        <v>432</v>
      </c>
      <c r="M3" s="3">
        <f t="shared" si="1"/>
        <v>432</v>
      </c>
      <c r="N3" s="3">
        <f t="shared" si="1"/>
        <v>432</v>
      </c>
      <c r="O3" s="3">
        <f t="shared" si="1"/>
        <v>432</v>
      </c>
      <c r="P3" s="3">
        <f t="shared" si="1"/>
        <v>432</v>
      </c>
      <c r="Q3" s="3">
        <f t="shared" si="1"/>
        <v>432</v>
      </c>
      <c r="R3" s="3">
        <f t="shared" si="1"/>
        <v>432</v>
      </c>
      <c r="S3" s="3">
        <f t="shared" si="1"/>
        <v>432</v>
      </c>
      <c r="T3" s="3">
        <f t="shared" si="1"/>
        <v>432</v>
      </c>
      <c r="U3" s="3">
        <f t="shared" si="1"/>
        <v>432</v>
      </c>
      <c r="V3" s="3">
        <f t="shared" si="1"/>
        <v>432</v>
      </c>
      <c r="W3" s="3">
        <f t="shared" ref="W3:W11" si="2">T3</f>
        <v>432</v>
      </c>
      <c r="X3" s="3">
        <f t="shared" ref="X3:X11" si="3">T3</f>
        <v>432</v>
      </c>
      <c r="Y3" s="3">
        <f t="shared" ref="Y3:Y11" si="4">U3</f>
        <v>432</v>
      </c>
      <c r="Z3" s="3">
        <f t="shared" ref="Z3:Z11" si="5">V3</f>
        <v>432</v>
      </c>
      <c r="AA3" s="3">
        <f t="shared" ref="AA3:AA11" si="6">W3</f>
        <v>432</v>
      </c>
    </row>
    <row r="4" spans="1:27" x14ac:dyDescent="0.25">
      <c r="A4">
        <v>2</v>
      </c>
      <c r="C4" s="3"/>
      <c r="D4" s="3">
        <f>template!U6</f>
        <v>2351.3300000000008</v>
      </c>
      <c r="E4" s="3">
        <f>template!N6</f>
        <v>406.02000000000078</v>
      </c>
      <c r="F4" s="3">
        <f>E4</f>
        <v>406.02000000000078</v>
      </c>
      <c r="G4" s="3">
        <f t="shared" ref="G4:V4" si="7">F4</f>
        <v>406.02000000000078</v>
      </c>
      <c r="H4" s="3">
        <f t="shared" si="7"/>
        <v>406.02000000000078</v>
      </c>
      <c r="I4" s="3">
        <f t="shared" si="7"/>
        <v>406.02000000000078</v>
      </c>
      <c r="J4" s="3">
        <f t="shared" si="7"/>
        <v>406.02000000000078</v>
      </c>
      <c r="K4" s="3">
        <f t="shared" si="7"/>
        <v>406.02000000000078</v>
      </c>
      <c r="L4" s="3">
        <f t="shared" si="7"/>
        <v>406.02000000000078</v>
      </c>
      <c r="M4" s="3">
        <f t="shared" si="7"/>
        <v>406.02000000000078</v>
      </c>
      <c r="N4" s="3">
        <f t="shared" si="7"/>
        <v>406.02000000000078</v>
      </c>
      <c r="O4" s="3">
        <f t="shared" si="7"/>
        <v>406.02000000000078</v>
      </c>
      <c r="P4" s="3">
        <f t="shared" si="7"/>
        <v>406.02000000000078</v>
      </c>
      <c r="Q4" s="3">
        <f t="shared" si="7"/>
        <v>406.02000000000078</v>
      </c>
      <c r="R4" s="3">
        <f t="shared" si="7"/>
        <v>406.02000000000078</v>
      </c>
      <c r="S4" s="3">
        <f t="shared" si="7"/>
        <v>406.02000000000078</v>
      </c>
      <c r="T4" s="3">
        <f t="shared" si="7"/>
        <v>406.02000000000078</v>
      </c>
      <c r="U4" s="3">
        <f t="shared" si="7"/>
        <v>406.02000000000078</v>
      </c>
      <c r="V4" s="3">
        <f t="shared" si="7"/>
        <v>406.02000000000078</v>
      </c>
      <c r="W4" s="3">
        <f t="shared" si="2"/>
        <v>406.02000000000078</v>
      </c>
      <c r="X4" s="3">
        <f t="shared" si="3"/>
        <v>406.02000000000078</v>
      </c>
      <c r="Y4" s="3">
        <f t="shared" si="4"/>
        <v>406.02000000000078</v>
      </c>
      <c r="Z4" s="3">
        <f t="shared" si="5"/>
        <v>406.02000000000078</v>
      </c>
      <c r="AA4" s="3">
        <f t="shared" si="6"/>
        <v>406.02000000000078</v>
      </c>
    </row>
    <row r="5" spans="1:27" x14ac:dyDescent="0.25">
      <c r="A5">
        <v>3</v>
      </c>
      <c r="C5" s="3"/>
      <c r="D5" s="3"/>
      <c r="E5" s="3">
        <f>template!U7</f>
        <v>2661.4457999999986</v>
      </c>
      <c r="F5" s="3">
        <f>template!N7</f>
        <v>410.08019999999874</v>
      </c>
      <c r="G5" s="3">
        <f>F5</f>
        <v>410.08019999999874</v>
      </c>
      <c r="H5" s="3">
        <f t="shared" ref="H5:V5" si="8">G5</f>
        <v>410.08019999999874</v>
      </c>
      <c r="I5" s="3">
        <f t="shared" si="8"/>
        <v>410.08019999999874</v>
      </c>
      <c r="J5" s="3">
        <f t="shared" si="8"/>
        <v>410.08019999999874</v>
      </c>
      <c r="K5" s="3">
        <f t="shared" si="8"/>
        <v>410.08019999999874</v>
      </c>
      <c r="L5" s="3">
        <f t="shared" si="8"/>
        <v>410.08019999999874</v>
      </c>
      <c r="M5" s="3">
        <f t="shared" si="8"/>
        <v>410.08019999999874</v>
      </c>
      <c r="N5" s="3">
        <f t="shared" si="8"/>
        <v>410.08019999999874</v>
      </c>
      <c r="O5" s="3">
        <f t="shared" si="8"/>
        <v>410.08019999999874</v>
      </c>
      <c r="P5" s="3">
        <f t="shared" si="8"/>
        <v>410.08019999999874</v>
      </c>
      <c r="Q5" s="3">
        <f t="shared" si="8"/>
        <v>410.08019999999874</v>
      </c>
      <c r="R5" s="3">
        <f t="shared" si="8"/>
        <v>410.08019999999874</v>
      </c>
      <c r="S5" s="3">
        <f t="shared" si="8"/>
        <v>410.08019999999874</v>
      </c>
      <c r="T5" s="3">
        <f t="shared" si="8"/>
        <v>410.08019999999874</v>
      </c>
      <c r="U5" s="3">
        <f t="shared" si="8"/>
        <v>410.08019999999874</v>
      </c>
      <c r="V5" s="3">
        <f t="shared" si="8"/>
        <v>410.08019999999874</v>
      </c>
      <c r="W5" s="3">
        <f t="shared" si="2"/>
        <v>410.08019999999874</v>
      </c>
      <c r="X5" s="3">
        <f t="shared" si="3"/>
        <v>410.08019999999874</v>
      </c>
      <c r="Y5" s="3">
        <f t="shared" si="4"/>
        <v>410.08019999999874</v>
      </c>
      <c r="Z5" s="3">
        <f t="shared" si="5"/>
        <v>410.08019999999874</v>
      </c>
      <c r="AA5" s="3">
        <f t="shared" si="6"/>
        <v>410.08019999999874</v>
      </c>
    </row>
    <row r="6" spans="1:27" x14ac:dyDescent="0.25">
      <c r="A6">
        <v>4</v>
      </c>
      <c r="C6" s="3"/>
      <c r="D6" s="3"/>
      <c r="E6" s="3"/>
      <c r="F6" s="3">
        <f>template!U8</f>
        <v>2973.0686179999957</v>
      </c>
      <c r="G6" s="3">
        <f>template!N8</f>
        <v>414.18100199999685</v>
      </c>
      <c r="H6" s="3">
        <f>G6</f>
        <v>414.18100199999685</v>
      </c>
      <c r="I6" s="3">
        <f t="shared" ref="I6:V6" si="9">H6</f>
        <v>414.18100199999685</v>
      </c>
      <c r="J6" s="3">
        <f t="shared" si="9"/>
        <v>414.18100199999685</v>
      </c>
      <c r="K6" s="3">
        <f t="shared" si="9"/>
        <v>414.18100199999685</v>
      </c>
      <c r="L6" s="3">
        <f t="shared" si="9"/>
        <v>414.18100199999685</v>
      </c>
      <c r="M6" s="3">
        <f t="shared" si="9"/>
        <v>414.18100199999685</v>
      </c>
      <c r="N6" s="3">
        <f t="shared" si="9"/>
        <v>414.18100199999685</v>
      </c>
      <c r="O6" s="3">
        <f t="shared" si="9"/>
        <v>414.18100199999685</v>
      </c>
      <c r="P6" s="3">
        <f t="shared" si="9"/>
        <v>414.18100199999685</v>
      </c>
      <c r="Q6" s="3">
        <f t="shared" si="9"/>
        <v>414.18100199999685</v>
      </c>
      <c r="R6" s="3">
        <f t="shared" si="9"/>
        <v>414.18100199999685</v>
      </c>
      <c r="S6" s="3">
        <f t="shared" si="9"/>
        <v>414.18100199999685</v>
      </c>
      <c r="T6" s="3">
        <f t="shared" si="9"/>
        <v>414.18100199999685</v>
      </c>
      <c r="U6" s="3">
        <f t="shared" si="9"/>
        <v>414.18100199999685</v>
      </c>
      <c r="V6" s="3">
        <f t="shared" si="9"/>
        <v>414.18100199999685</v>
      </c>
      <c r="W6" s="3">
        <f t="shared" si="2"/>
        <v>414.18100199999685</v>
      </c>
      <c r="X6" s="3">
        <f t="shared" si="3"/>
        <v>414.18100199999685</v>
      </c>
      <c r="Y6" s="3">
        <f t="shared" si="4"/>
        <v>414.18100199999685</v>
      </c>
      <c r="Z6" s="3">
        <f t="shared" si="5"/>
        <v>414.18100199999685</v>
      </c>
      <c r="AA6" s="3">
        <f t="shared" si="6"/>
        <v>414.18100199999685</v>
      </c>
    </row>
    <row r="7" spans="1:27" x14ac:dyDescent="0.25">
      <c r="A7">
        <v>5</v>
      </c>
      <c r="C7" s="3"/>
      <c r="D7" s="3"/>
      <c r="E7" s="3"/>
      <c r="F7" s="3"/>
      <c r="G7" s="3">
        <f>template!U9</f>
        <v>3237.3541932999915</v>
      </c>
      <c r="H7" s="3">
        <f>template!N9</f>
        <v>418.32281201999297</v>
      </c>
      <c r="I7" s="3">
        <f>H7</f>
        <v>418.32281201999297</v>
      </c>
      <c r="J7" s="3">
        <f t="shared" ref="J7:V7" si="10">I7</f>
        <v>418.32281201999297</v>
      </c>
      <c r="K7" s="3">
        <f t="shared" si="10"/>
        <v>418.32281201999297</v>
      </c>
      <c r="L7" s="3">
        <f t="shared" si="10"/>
        <v>418.32281201999297</v>
      </c>
      <c r="M7" s="3">
        <f t="shared" si="10"/>
        <v>418.32281201999297</v>
      </c>
      <c r="N7" s="3">
        <f t="shared" si="10"/>
        <v>418.32281201999297</v>
      </c>
      <c r="O7" s="3">
        <f t="shared" si="10"/>
        <v>418.32281201999297</v>
      </c>
      <c r="P7" s="3">
        <f t="shared" si="10"/>
        <v>418.32281201999297</v>
      </c>
      <c r="Q7" s="3">
        <f t="shared" si="10"/>
        <v>418.32281201999297</v>
      </c>
      <c r="R7" s="3">
        <f t="shared" si="10"/>
        <v>418.32281201999297</v>
      </c>
      <c r="S7" s="3">
        <f t="shared" si="10"/>
        <v>418.32281201999297</v>
      </c>
      <c r="T7" s="3">
        <f t="shared" si="10"/>
        <v>418.32281201999297</v>
      </c>
      <c r="U7" s="3">
        <f t="shared" si="10"/>
        <v>418.32281201999297</v>
      </c>
      <c r="V7" s="3">
        <f t="shared" si="10"/>
        <v>418.32281201999297</v>
      </c>
      <c r="W7" s="3">
        <f t="shared" si="2"/>
        <v>418.32281201999297</v>
      </c>
      <c r="X7" s="3">
        <f t="shared" si="3"/>
        <v>418.32281201999297</v>
      </c>
      <c r="Y7" s="3">
        <f t="shared" si="4"/>
        <v>418.32281201999297</v>
      </c>
      <c r="Z7" s="3">
        <f t="shared" si="5"/>
        <v>418.32281201999297</v>
      </c>
      <c r="AA7" s="3">
        <f t="shared" si="6"/>
        <v>418.32281201999297</v>
      </c>
    </row>
    <row r="8" spans="1:27" x14ac:dyDescent="0.25">
      <c r="A8">
        <v>6</v>
      </c>
      <c r="C8" s="3"/>
      <c r="D8" s="3"/>
      <c r="E8" s="3"/>
      <c r="F8" s="3"/>
      <c r="G8" s="3"/>
      <c r="H8" s="3">
        <f>template!U10</f>
        <v>3546.9310017001944</v>
      </c>
      <c r="I8" s="3">
        <f>template!N10</f>
        <v>422.50604014019598</v>
      </c>
      <c r="J8" s="3">
        <f>I8</f>
        <v>422.50604014019598</v>
      </c>
      <c r="K8" s="3">
        <f t="shared" ref="K8:V8" si="11">J8</f>
        <v>422.50604014019598</v>
      </c>
      <c r="L8" s="3">
        <f t="shared" si="11"/>
        <v>422.50604014019598</v>
      </c>
      <c r="M8" s="3">
        <f t="shared" si="11"/>
        <v>422.50604014019598</v>
      </c>
      <c r="N8" s="3">
        <f t="shared" si="11"/>
        <v>422.50604014019598</v>
      </c>
      <c r="O8" s="3">
        <f t="shared" si="11"/>
        <v>422.50604014019598</v>
      </c>
      <c r="P8" s="3">
        <f t="shared" si="11"/>
        <v>422.50604014019598</v>
      </c>
      <c r="Q8" s="3">
        <f t="shared" si="11"/>
        <v>422.50604014019598</v>
      </c>
      <c r="R8" s="3">
        <f t="shared" si="11"/>
        <v>422.50604014019598</v>
      </c>
      <c r="S8" s="3">
        <f t="shared" si="11"/>
        <v>422.50604014019598</v>
      </c>
      <c r="T8" s="3">
        <f t="shared" si="11"/>
        <v>422.50604014019598</v>
      </c>
      <c r="U8" s="3">
        <f t="shared" si="11"/>
        <v>422.50604014019598</v>
      </c>
      <c r="V8" s="3">
        <f t="shared" si="11"/>
        <v>422.50604014019598</v>
      </c>
      <c r="W8" s="3">
        <f t="shared" si="2"/>
        <v>422.50604014019598</v>
      </c>
      <c r="X8" s="3">
        <f t="shared" si="3"/>
        <v>422.50604014019598</v>
      </c>
      <c r="Y8" s="3">
        <f t="shared" si="4"/>
        <v>422.50604014019598</v>
      </c>
      <c r="Z8" s="3">
        <f t="shared" si="5"/>
        <v>422.50604014019598</v>
      </c>
      <c r="AA8" s="3">
        <f t="shared" si="6"/>
        <v>422.50604014019598</v>
      </c>
    </row>
    <row r="9" spans="1:27" x14ac:dyDescent="0.25">
      <c r="A9">
        <v>7</v>
      </c>
      <c r="C9" s="3"/>
      <c r="D9" s="3"/>
      <c r="E9" s="3"/>
      <c r="F9" s="3"/>
      <c r="G9" s="3"/>
      <c r="H9" s="3"/>
      <c r="I9" s="3">
        <f>template!U11</f>
        <v>3577.7278680937738</v>
      </c>
      <c r="J9" s="3">
        <f>template!N11</f>
        <v>426.73110054159906</v>
      </c>
      <c r="K9" s="3">
        <f>J9</f>
        <v>426.73110054159906</v>
      </c>
      <c r="L9" s="3">
        <f t="shared" ref="L9:V9" si="12">K9</f>
        <v>426.73110054159906</v>
      </c>
      <c r="M9" s="3">
        <f t="shared" si="12"/>
        <v>426.73110054159906</v>
      </c>
      <c r="N9" s="3">
        <f t="shared" si="12"/>
        <v>426.73110054159906</v>
      </c>
      <c r="O9" s="3">
        <f t="shared" si="12"/>
        <v>426.73110054159906</v>
      </c>
      <c r="P9" s="3">
        <f t="shared" si="12"/>
        <v>426.73110054159906</v>
      </c>
      <c r="Q9" s="3">
        <f t="shared" si="12"/>
        <v>426.73110054159906</v>
      </c>
      <c r="R9" s="3">
        <f t="shared" si="12"/>
        <v>426.73110054159906</v>
      </c>
      <c r="S9" s="3">
        <f t="shared" si="12"/>
        <v>426.73110054159906</v>
      </c>
      <c r="T9" s="3">
        <f t="shared" si="12"/>
        <v>426.73110054159906</v>
      </c>
      <c r="U9" s="3">
        <f t="shared" si="12"/>
        <v>426.73110054159906</v>
      </c>
      <c r="V9" s="3">
        <f t="shared" si="12"/>
        <v>426.73110054159906</v>
      </c>
      <c r="W9" s="3">
        <f t="shared" si="2"/>
        <v>426.73110054159906</v>
      </c>
      <c r="X9" s="3">
        <f t="shared" si="3"/>
        <v>426.73110054159906</v>
      </c>
      <c r="Y9" s="3">
        <f t="shared" si="4"/>
        <v>426.73110054159906</v>
      </c>
      <c r="Z9" s="3">
        <f t="shared" si="5"/>
        <v>426.73110054159906</v>
      </c>
      <c r="AA9" s="3">
        <f t="shared" si="6"/>
        <v>426.73110054159906</v>
      </c>
    </row>
    <row r="10" spans="1:27" x14ac:dyDescent="0.25">
      <c r="A10">
        <v>8</v>
      </c>
      <c r="C10" s="3"/>
      <c r="D10" s="3"/>
      <c r="E10" s="3"/>
      <c r="F10" s="3"/>
      <c r="G10" s="3"/>
      <c r="H10" s="3"/>
      <c r="I10" s="3"/>
      <c r="J10" s="3">
        <f>template!U12</f>
        <v>3735.0869799263969</v>
      </c>
      <c r="K10" s="3">
        <f>template!N12</f>
        <v>430.9984115470138</v>
      </c>
      <c r="L10" s="3">
        <f>K10</f>
        <v>430.9984115470138</v>
      </c>
      <c r="M10" s="3">
        <f t="shared" ref="M10:V10" si="13">L10</f>
        <v>430.9984115470138</v>
      </c>
      <c r="N10" s="3">
        <f t="shared" si="13"/>
        <v>430.9984115470138</v>
      </c>
      <c r="O10" s="3">
        <f t="shared" si="13"/>
        <v>430.9984115470138</v>
      </c>
      <c r="P10" s="3">
        <f t="shared" si="13"/>
        <v>430.9984115470138</v>
      </c>
      <c r="Q10" s="3">
        <f t="shared" si="13"/>
        <v>430.9984115470138</v>
      </c>
      <c r="R10" s="3">
        <f t="shared" si="13"/>
        <v>430.9984115470138</v>
      </c>
      <c r="S10" s="3">
        <f t="shared" si="13"/>
        <v>430.9984115470138</v>
      </c>
      <c r="T10" s="3">
        <f t="shared" si="13"/>
        <v>430.9984115470138</v>
      </c>
      <c r="U10" s="3">
        <f t="shared" si="13"/>
        <v>430.9984115470138</v>
      </c>
      <c r="V10" s="3">
        <f t="shared" si="13"/>
        <v>430.9984115470138</v>
      </c>
      <c r="W10" s="3">
        <f t="shared" si="2"/>
        <v>430.9984115470138</v>
      </c>
      <c r="X10" s="3">
        <f t="shared" si="3"/>
        <v>430.9984115470138</v>
      </c>
      <c r="Y10" s="3">
        <f t="shared" si="4"/>
        <v>430.9984115470138</v>
      </c>
      <c r="Z10" s="3">
        <f t="shared" si="5"/>
        <v>430.9984115470138</v>
      </c>
      <c r="AA10" s="3">
        <f t="shared" si="6"/>
        <v>430.9984115470138</v>
      </c>
    </row>
    <row r="11" spans="1:27" x14ac:dyDescent="0.25">
      <c r="A11">
        <v>9</v>
      </c>
      <c r="C11" s="3"/>
      <c r="D11" s="3"/>
      <c r="E11" s="3"/>
      <c r="F11" s="3"/>
      <c r="G11" s="3"/>
      <c r="H11" s="3"/>
      <c r="I11" s="3"/>
      <c r="J11" s="3"/>
      <c r="K11" s="3">
        <f>template!U13</f>
        <v>3874.1599472543126</v>
      </c>
      <c r="L11" s="3">
        <f>template!N13</f>
        <v>435.30839566248278</v>
      </c>
      <c r="M11" s="3">
        <f>L11</f>
        <v>435.30839566248278</v>
      </c>
      <c r="N11" s="3">
        <f t="shared" ref="N11:V11" si="14">M11</f>
        <v>435.30839566248278</v>
      </c>
      <c r="O11" s="3">
        <f t="shared" si="14"/>
        <v>435.30839566248278</v>
      </c>
      <c r="P11" s="3">
        <f t="shared" si="14"/>
        <v>435.30839566248278</v>
      </c>
      <c r="Q11" s="3">
        <f t="shared" si="14"/>
        <v>435.30839566248278</v>
      </c>
      <c r="R11" s="3">
        <f t="shared" si="14"/>
        <v>435.30839566248278</v>
      </c>
      <c r="S11" s="3">
        <f t="shared" si="14"/>
        <v>435.30839566248278</v>
      </c>
      <c r="T11" s="3">
        <f t="shared" si="14"/>
        <v>435.30839566248278</v>
      </c>
      <c r="U11" s="3">
        <f t="shared" si="14"/>
        <v>435.30839566248278</v>
      </c>
      <c r="V11" s="3">
        <f t="shared" si="14"/>
        <v>435.30839566248278</v>
      </c>
      <c r="W11" s="3">
        <f t="shared" si="2"/>
        <v>435.30839566248278</v>
      </c>
      <c r="X11" s="3">
        <f t="shared" si="3"/>
        <v>435.30839566248278</v>
      </c>
      <c r="Y11" s="3">
        <f t="shared" si="4"/>
        <v>435.30839566248278</v>
      </c>
      <c r="Z11" s="3">
        <f t="shared" si="5"/>
        <v>435.30839566248278</v>
      </c>
      <c r="AA11" s="3">
        <f t="shared" si="6"/>
        <v>435.30839566248278</v>
      </c>
    </row>
    <row r="12" spans="1:27" x14ac:dyDescent="0.25">
      <c r="A12">
        <v>10</v>
      </c>
      <c r="C12" s="3"/>
      <c r="D12" s="3"/>
      <c r="E12" s="3"/>
      <c r="F12" s="3"/>
      <c r="G12" s="3"/>
      <c r="H12" s="3"/>
      <c r="I12" s="3"/>
      <c r="J12" s="3"/>
      <c r="K12" s="3"/>
      <c r="L12" s="3">
        <f>template!U14</f>
        <v>3996.8914752409373</v>
      </c>
      <c r="M12" s="3">
        <f>template!N14</f>
        <v>439.66147961910951</v>
      </c>
      <c r="N12" s="3">
        <f>M12</f>
        <v>439.66147961910951</v>
      </c>
      <c r="O12" s="3">
        <f t="shared" ref="O12:AA13" si="15">N12</f>
        <v>439.66147961910951</v>
      </c>
      <c r="P12" s="3">
        <f t="shared" si="15"/>
        <v>439.66147961910951</v>
      </c>
      <c r="Q12" s="3">
        <f t="shared" si="15"/>
        <v>439.66147961910951</v>
      </c>
      <c r="R12" s="3">
        <f t="shared" si="15"/>
        <v>439.66147961910951</v>
      </c>
      <c r="S12" s="3">
        <f t="shared" si="15"/>
        <v>439.66147961910951</v>
      </c>
      <c r="T12" s="3">
        <f t="shared" si="15"/>
        <v>439.66147961910951</v>
      </c>
      <c r="U12" s="3">
        <f t="shared" si="15"/>
        <v>439.66147961910951</v>
      </c>
      <c r="V12" s="3">
        <f t="shared" si="15"/>
        <v>439.66147961910951</v>
      </c>
      <c r="W12" s="3">
        <f t="shared" si="15"/>
        <v>439.66147961910951</v>
      </c>
      <c r="X12" s="3">
        <f t="shared" si="15"/>
        <v>439.66147961910951</v>
      </c>
      <c r="Y12" s="3">
        <f t="shared" si="15"/>
        <v>439.66147961910951</v>
      </c>
      <c r="Z12" s="3">
        <f t="shared" si="15"/>
        <v>439.66147961910951</v>
      </c>
      <c r="AA12" s="3">
        <f t="shared" si="15"/>
        <v>439.66147961910951</v>
      </c>
    </row>
    <row r="13" spans="1:27" x14ac:dyDescent="0.25">
      <c r="A1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>
        <f>template!U15</f>
        <v>4121.8259436058643</v>
      </c>
      <c r="N13" s="3">
        <f>template!N15</f>
        <v>444.05809441530278</v>
      </c>
      <c r="O13" s="3">
        <f>N13</f>
        <v>444.05809441530278</v>
      </c>
      <c r="P13" s="3">
        <f t="shared" si="15"/>
        <v>444.05809441530278</v>
      </c>
      <c r="Q13" s="3">
        <f t="shared" si="15"/>
        <v>444.05809441530278</v>
      </c>
      <c r="R13" s="3">
        <f t="shared" si="15"/>
        <v>444.05809441530278</v>
      </c>
      <c r="S13" s="3">
        <f t="shared" si="15"/>
        <v>444.05809441530278</v>
      </c>
      <c r="T13" s="3">
        <f t="shared" si="15"/>
        <v>444.05809441530278</v>
      </c>
      <c r="U13" s="3">
        <f t="shared" si="15"/>
        <v>444.05809441530278</v>
      </c>
      <c r="V13" s="3">
        <f t="shared" si="15"/>
        <v>444.05809441530278</v>
      </c>
      <c r="W13" s="3">
        <f t="shared" si="15"/>
        <v>444.05809441530278</v>
      </c>
      <c r="X13" s="3">
        <f t="shared" si="15"/>
        <v>444.05809441530278</v>
      </c>
      <c r="Y13" s="3">
        <f t="shared" si="15"/>
        <v>444.05809441530278</v>
      </c>
      <c r="Z13" s="3">
        <f t="shared" si="15"/>
        <v>444.05809441530278</v>
      </c>
      <c r="AA13" s="3">
        <f t="shared" si="15"/>
        <v>444.05809441530278</v>
      </c>
    </row>
    <row r="14" spans="1:27" x14ac:dyDescent="0.25">
      <c r="A14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f>template!U16</f>
        <v>4217.6507547545571</v>
      </c>
      <c r="O14" s="3">
        <f>template!N16</f>
        <v>448.49867535945498</v>
      </c>
      <c r="P14" s="3">
        <f>O14</f>
        <v>448.49867535945498</v>
      </c>
      <c r="Q14" s="3">
        <f t="shared" ref="Q14:AA14" si="16">P14</f>
        <v>448.49867535945498</v>
      </c>
      <c r="R14" s="3">
        <f t="shared" si="16"/>
        <v>448.49867535945498</v>
      </c>
      <c r="S14" s="3">
        <f t="shared" si="16"/>
        <v>448.49867535945498</v>
      </c>
      <c r="T14" s="3">
        <f t="shared" si="16"/>
        <v>448.49867535945498</v>
      </c>
      <c r="U14" s="3">
        <f t="shared" si="16"/>
        <v>448.49867535945498</v>
      </c>
      <c r="V14" s="3">
        <f t="shared" si="16"/>
        <v>448.49867535945498</v>
      </c>
      <c r="W14" s="3">
        <f t="shared" si="16"/>
        <v>448.49867535945498</v>
      </c>
      <c r="X14" s="3">
        <f t="shared" si="16"/>
        <v>448.49867535945498</v>
      </c>
      <c r="Y14" s="3">
        <f t="shared" si="16"/>
        <v>448.49867535945498</v>
      </c>
      <c r="Z14" s="3">
        <f t="shared" si="16"/>
        <v>448.49867535945498</v>
      </c>
      <c r="AA14" s="3">
        <f t="shared" si="16"/>
        <v>448.49867535945498</v>
      </c>
    </row>
    <row r="15" spans="1:27" x14ac:dyDescent="0.25">
      <c r="A15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>template!U17</f>
        <v>4301.8751129708244</v>
      </c>
      <c r="P15" s="3">
        <f>template!N17</f>
        <v>452.98366211304653</v>
      </c>
      <c r="Q15" s="3">
        <f>P15</f>
        <v>452.98366211304653</v>
      </c>
      <c r="R15" s="3">
        <f t="shared" ref="R15:AA15" si="17">Q15</f>
        <v>452.98366211304653</v>
      </c>
      <c r="S15" s="3">
        <f t="shared" si="17"/>
        <v>452.98366211304653</v>
      </c>
      <c r="T15" s="3">
        <f t="shared" si="17"/>
        <v>452.98366211304653</v>
      </c>
      <c r="U15" s="3">
        <f t="shared" si="17"/>
        <v>452.98366211304653</v>
      </c>
      <c r="V15" s="3">
        <f t="shared" si="17"/>
        <v>452.98366211304653</v>
      </c>
      <c r="W15" s="3">
        <f t="shared" si="17"/>
        <v>452.98366211304653</v>
      </c>
      <c r="X15" s="3">
        <f t="shared" si="17"/>
        <v>452.98366211304653</v>
      </c>
      <c r="Y15" s="3">
        <f t="shared" si="17"/>
        <v>452.98366211304653</v>
      </c>
      <c r="Z15" s="3">
        <f t="shared" si="17"/>
        <v>452.98366211304653</v>
      </c>
      <c r="AA15" s="3">
        <f t="shared" si="17"/>
        <v>452.98366211304653</v>
      </c>
    </row>
    <row r="16" spans="1:27" x14ac:dyDescent="0.25">
      <c r="A16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f>template!U18</f>
        <v>4375.7694847471976</v>
      </c>
      <c r="Q16" s="3">
        <f>template!N18</f>
        <v>457.51349873418053</v>
      </c>
      <c r="R16" s="3">
        <f>Q16</f>
        <v>457.51349873418053</v>
      </c>
      <c r="S16" s="3">
        <f t="shared" ref="S16:AA16" si="18">R16</f>
        <v>457.51349873418053</v>
      </c>
      <c r="T16" s="3">
        <f t="shared" si="18"/>
        <v>457.51349873418053</v>
      </c>
      <c r="U16" s="3">
        <f t="shared" si="18"/>
        <v>457.51349873418053</v>
      </c>
      <c r="V16" s="3">
        <f t="shared" si="18"/>
        <v>457.51349873418053</v>
      </c>
      <c r="W16" s="3">
        <f t="shared" si="18"/>
        <v>457.51349873418053</v>
      </c>
      <c r="X16" s="3">
        <f t="shared" si="18"/>
        <v>457.51349873418053</v>
      </c>
      <c r="Y16" s="3">
        <f t="shared" si="18"/>
        <v>457.51349873418053</v>
      </c>
      <c r="Z16" s="3">
        <f t="shared" si="18"/>
        <v>457.51349873418053</v>
      </c>
      <c r="AA16" s="3">
        <f t="shared" si="18"/>
        <v>457.51349873418053</v>
      </c>
    </row>
    <row r="17" spans="1:27" x14ac:dyDescent="0.25">
      <c r="A17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>
        <f>template!U19</f>
        <v>4440.4757821205721</v>
      </c>
      <c r="R17" s="3">
        <f>template!N19</f>
        <v>462.08863372151973</v>
      </c>
      <c r="S17" s="3">
        <f>R17</f>
        <v>462.08863372151973</v>
      </c>
      <c r="T17" s="3">
        <f t="shared" ref="T17:AA17" si="19">S17</f>
        <v>462.08863372151973</v>
      </c>
      <c r="U17" s="3">
        <f t="shared" si="19"/>
        <v>462.08863372151973</v>
      </c>
      <c r="V17" s="3">
        <f t="shared" si="19"/>
        <v>462.08863372151973</v>
      </c>
      <c r="W17" s="3">
        <f t="shared" si="19"/>
        <v>462.08863372151973</v>
      </c>
      <c r="X17" s="3">
        <f t="shared" si="19"/>
        <v>462.08863372151973</v>
      </c>
      <c r="Y17" s="3">
        <f t="shared" si="19"/>
        <v>462.08863372151973</v>
      </c>
      <c r="Z17" s="3">
        <f t="shared" si="19"/>
        <v>462.08863372151973</v>
      </c>
      <c r="AA17" s="3">
        <f t="shared" si="19"/>
        <v>462.08863372151973</v>
      </c>
    </row>
    <row r="18" spans="1:27" x14ac:dyDescent="0.25">
      <c r="A18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>
        <f>template!U20</f>
        <v>4497.020255280122</v>
      </c>
      <c r="S18" s="3">
        <f>template!N20</f>
        <v>466.7095200587305</v>
      </c>
      <c r="T18" s="3">
        <f>S18</f>
        <v>466.7095200587305</v>
      </c>
      <c r="U18" s="3">
        <f t="shared" ref="U18:AA18" si="20">T18</f>
        <v>466.7095200587305</v>
      </c>
      <c r="V18" s="3">
        <f t="shared" si="20"/>
        <v>466.7095200587305</v>
      </c>
      <c r="W18" s="3">
        <f t="shared" si="20"/>
        <v>466.7095200587305</v>
      </c>
      <c r="X18" s="3">
        <f t="shared" si="20"/>
        <v>466.7095200587305</v>
      </c>
      <c r="Y18" s="3">
        <f t="shared" si="20"/>
        <v>466.7095200587305</v>
      </c>
      <c r="Z18" s="3">
        <f t="shared" si="20"/>
        <v>466.7095200587305</v>
      </c>
      <c r="AA18" s="3">
        <f t="shared" si="20"/>
        <v>466.7095200587305</v>
      </c>
    </row>
    <row r="19" spans="1:27" x14ac:dyDescent="0.25">
      <c r="A19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>template!U21</f>
        <v>4546.325095241169</v>
      </c>
      <c r="T19" s="3">
        <f>template!N21</f>
        <v>471.37661525931753</v>
      </c>
      <c r="U19" s="3">
        <f>T19</f>
        <v>471.37661525931753</v>
      </c>
      <c r="V19" s="3">
        <f t="shared" ref="V19:AA19" si="21">U19</f>
        <v>471.37661525931753</v>
      </c>
      <c r="W19" s="3">
        <f t="shared" si="21"/>
        <v>471.37661525931753</v>
      </c>
      <c r="X19" s="3">
        <f t="shared" si="21"/>
        <v>471.37661525931753</v>
      </c>
      <c r="Y19" s="3">
        <f t="shared" si="21"/>
        <v>471.37661525931753</v>
      </c>
      <c r="Z19" s="3">
        <f t="shared" si="21"/>
        <v>471.37661525931753</v>
      </c>
      <c r="AA19" s="3">
        <f t="shared" si="21"/>
        <v>471.37661525931753</v>
      </c>
    </row>
    <row r="20" spans="1:27" x14ac:dyDescent="0.25">
      <c r="A20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>
        <f>template!U22</f>
        <v>4589.2188755926591</v>
      </c>
      <c r="U20" s="3">
        <f>template!N22</f>
        <v>476.09038141190899</v>
      </c>
      <c r="V20" s="3">
        <f>U20</f>
        <v>476.09038141190899</v>
      </c>
      <c r="W20" s="3">
        <f t="shared" ref="W20:AA20" si="22">V20</f>
        <v>476.09038141190899</v>
      </c>
      <c r="X20" s="3">
        <f t="shared" si="22"/>
        <v>476.09038141190899</v>
      </c>
      <c r="Y20" s="3">
        <f t="shared" si="22"/>
        <v>476.09038141190899</v>
      </c>
      <c r="Z20" s="3">
        <f t="shared" si="22"/>
        <v>476.09038141190899</v>
      </c>
      <c r="AA20" s="3">
        <f t="shared" si="22"/>
        <v>476.09038141190899</v>
      </c>
    </row>
    <row r="21" spans="1:27" x14ac:dyDescent="0.25">
      <c r="A21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>
        <f>template!U23</f>
        <v>4626.4459494247831</v>
      </c>
      <c r="V21" s="3">
        <f>template!N23</f>
        <v>480.85128522602895</v>
      </c>
      <c r="W21" s="3">
        <f>V21</f>
        <v>480.85128522602895</v>
      </c>
      <c r="X21" s="3">
        <f>W21</f>
        <v>480.85128522602895</v>
      </c>
      <c r="Y21" s="3">
        <f t="shared" ref="Y21:AA21" si="23">X21</f>
        <v>480.85128522602895</v>
      </c>
      <c r="Z21" s="3">
        <f t="shared" si="23"/>
        <v>480.85128522602895</v>
      </c>
      <c r="AA21" s="3">
        <f t="shared" si="23"/>
        <v>480.85128522602895</v>
      </c>
    </row>
    <row r="22" spans="1:27" x14ac:dyDescent="0.25">
      <c r="A22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f>template!U24</f>
        <v>4658.6749059322938</v>
      </c>
      <c r="W22" s="3">
        <f>template!N24</f>
        <v>485.65979807829126</v>
      </c>
      <c r="X22" s="3">
        <f>W22</f>
        <v>485.65979807829126</v>
      </c>
      <c r="Y22" s="3">
        <f t="shared" ref="Y22:AA22" si="24">X22</f>
        <v>485.65979807829126</v>
      </c>
      <c r="Z22" s="3">
        <f t="shared" si="24"/>
        <v>485.65979807829126</v>
      </c>
      <c r="AA22" s="3">
        <f t="shared" si="24"/>
        <v>485.65979807829126</v>
      </c>
    </row>
    <row r="23" spans="1:27" x14ac:dyDescent="0.25">
      <c r="A2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>
        <f>template!U25</f>
        <v>4686.5061807393386</v>
      </c>
      <c r="X23" s="3">
        <f>template!N25</f>
        <v>490.51639605907042</v>
      </c>
      <c r="Y23" s="3">
        <v>337.75</v>
      </c>
      <c r="Z23" s="3">
        <v>337.75</v>
      </c>
      <c r="AA23" s="3">
        <v>337.75</v>
      </c>
    </row>
    <row r="24" spans="1:27" x14ac:dyDescent="0.25">
      <c r="A24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>
        <f>template!U26</f>
        <v>4710.4789045867601</v>
      </c>
      <c r="Y24" s="3">
        <f>template!N26</f>
        <v>495.42156001966168</v>
      </c>
      <c r="Z24" s="3">
        <f>Y24</f>
        <v>495.42156001966168</v>
      </c>
      <c r="AA24" s="3">
        <f>Z24</f>
        <v>495.42156001966168</v>
      </c>
    </row>
    <row r="25" spans="1:27" x14ac:dyDescent="0.25">
      <c r="A25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>template!U27</f>
        <v>4731.0770665583887</v>
      </c>
      <c r="Z25" s="3">
        <f>template!N27</f>
        <v>500.37577561986052</v>
      </c>
      <c r="AA25" s="3">
        <f>Z25</f>
        <v>500.37577561986052</v>
      </c>
    </row>
    <row r="26" spans="1:27" x14ac:dyDescent="0.25">
      <c r="A26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>
        <f>template!U28</f>
        <v>4748.7350604050962</v>
      </c>
      <c r="AA26" s="3">
        <f>template!N28</f>
        <v>505.379533376062</v>
      </c>
    </row>
    <row r="27" spans="1:27" x14ac:dyDescent="0.25">
      <c r="A27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>
        <f>template!U29</f>
        <v>4763.8426756691388</v>
      </c>
    </row>
    <row r="28" spans="1:27" x14ac:dyDescent="0.25">
      <c r="A28" t="s">
        <v>37</v>
      </c>
      <c r="C28">
        <v>1</v>
      </c>
      <c r="D28">
        <v>2</v>
      </c>
      <c r="E28">
        <v>3</v>
      </c>
      <c r="F28">
        <v>4</v>
      </c>
      <c r="G28">
        <v>5</v>
      </c>
      <c r="H28">
        <v>6</v>
      </c>
      <c r="I28">
        <v>7</v>
      </c>
      <c r="J28">
        <v>8</v>
      </c>
      <c r="K28">
        <v>9</v>
      </c>
      <c r="L28">
        <v>10</v>
      </c>
      <c r="M28">
        <v>11</v>
      </c>
      <c r="N28">
        <v>12</v>
      </c>
      <c r="O28">
        <v>13</v>
      </c>
      <c r="P28">
        <v>14</v>
      </c>
      <c r="Q28">
        <v>15</v>
      </c>
      <c r="R28">
        <v>16</v>
      </c>
      <c r="S28">
        <v>17</v>
      </c>
      <c r="T28">
        <v>18</v>
      </c>
      <c r="U28">
        <v>19</v>
      </c>
      <c r="V28">
        <v>20</v>
      </c>
      <c r="W28">
        <v>21</v>
      </c>
      <c r="X28">
        <v>22</v>
      </c>
      <c r="Y28">
        <v>23</v>
      </c>
      <c r="Z28">
        <v>24</v>
      </c>
      <c r="AA28">
        <v>25</v>
      </c>
    </row>
    <row r="29" spans="1:27" x14ac:dyDescent="0.25">
      <c r="A29" t="s">
        <v>24</v>
      </c>
      <c r="C29" s="9">
        <f>IRR(C2:C3)</f>
        <v>8.4999999999999964E-2</v>
      </c>
      <c r="D29" s="9">
        <f>IRR(D2:D4)</f>
        <v>0.19764627287941483</v>
      </c>
      <c r="E29" s="9">
        <f>IRR(E2:E5)</f>
        <v>0.2420490331258256</v>
      </c>
      <c r="F29" s="9">
        <f>IRR(F2:F6)</f>
        <v>0.25659412962016814</v>
      </c>
      <c r="G29" s="9">
        <f>IRR(G2:G7)</f>
        <v>0.25779735453317665</v>
      </c>
      <c r="H29" s="9">
        <f>IRR(H2:H8)</f>
        <v>0.25784245854774657</v>
      </c>
      <c r="I29" s="9">
        <f>IRR(I2:I9)</f>
        <v>0.24762229944979963</v>
      </c>
      <c r="J29" s="9">
        <f>IRR(J2:J10)</f>
        <v>0.24318538115051336</v>
      </c>
      <c r="K29" s="9">
        <f>IRR(K2:K11)</f>
        <v>0.23905199510113939</v>
      </c>
      <c r="L29" s="9">
        <f>IRR(L2:L12)</f>
        <v>0.23533394803664098</v>
      </c>
      <c r="M29" s="9">
        <f>IRR(M2:M13)</f>
        <v>0.23224811294420156</v>
      </c>
      <c r="N29" s="9">
        <f>IRR(N2:N14)</f>
        <v>0.22936139899225449</v>
      </c>
      <c r="O29" s="9">
        <f>IRR(O2:O15)</f>
        <v>0.22686918756195951</v>
      </c>
      <c r="P29" s="9">
        <f>IRR(P2:P16)</f>
        <v>0.224730952989731</v>
      </c>
      <c r="Q29" s="9">
        <f>IRR(Q2:Q17)</f>
        <v>0.22290574207872749</v>
      </c>
      <c r="R29" s="9">
        <f>IRR(R2:R18)</f>
        <v>0.22135458491184301</v>
      </c>
      <c r="S29" s="9">
        <f>IRR(S2:S19)</f>
        <v>0.2200415658870829</v>
      </c>
      <c r="T29" s="9">
        <f>IRR(T2:T20)</f>
        <v>0.21893421439181937</v>
      </c>
      <c r="U29" s="9">
        <f>IRR(U2:U21)</f>
        <v>0.21800354879151218</v>
      </c>
      <c r="V29" s="9">
        <f>IRR(V2:V22)</f>
        <v>0.21722394539080558</v>
      </c>
      <c r="W29" s="9">
        <f>IRR(W2:W23)</f>
        <v>0.21657292177292198</v>
      </c>
      <c r="X29" s="9">
        <f>IRR(X2:X24)</f>
        <v>0.21603088165793505</v>
      </c>
      <c r="Y29" s="9">
        <f>IRR(Y2:Y25)</f>
        <v>0.21532089190342396</v>
      </c>
      <c r="Z29" s="9">
        <f>IRR(Z2:Z26)</f>
        <v>0.21494661069869214</v>
      </c>
      <c r="AA29" s="9">
        <f>IRR(AA2:AA27)</f>
        <v>0.21463738584420811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>
      <selection activeCell="F7" sqref="F7"/>
    </sheetView>
  </sheetViews>
  <sheetFormatPr defaultRowHeight="15" x14ac:dyDescent="0.25"/>
  <cols>
    <col min="6" max="6" width="11.28515625" customWidth="1"/>
  </cols>
  <sheetData>
    <row r="1" spans="1:8" x14ac:dyDescent="0.25">
      <c r="A1">
        <v>-358</v>
      </c>
      <c r="B1">
        <v>0.06</v>
      </c>
      <c r="F1">
        <v>-100</v>
      </c>
    </row>
    <row r="2" spans="1:8" x14ac:dyDescent="0.25">
      <c r="A2">
        <v>200</v>
      </c>
      <c r="C2">
        <v>200</v>
      </c>
      <c r="F2">
        <v>50</v>
      </c>
    </row>
    <row r="3" spans="1:8" x14ac:dyDescent="0.25">
      <c r="A3">
        <v>100</v>
      </c>
      <c r="F3">
        <v>40</v>
      </c>
    </row>
    <row r="4" spans="1:8" x14ac:dyDescent="0.25">
      <c r="A4">
        <v>99</v>
      </c>
      <c r="F4">
        <v>70</v>
      </c>
      <c r="G4">
        <v>12</v>
      </c>
    </row>
    <row r="5" spans="1:8" x14ac:dyDescent="0.25">
      <c r="A5" s="11">
        <f>NPV(B1,C2,A3:A4)+A1</f>
        <v>2.8011983046407067</v>
      </c>
      <c r="F5" s="8">
        <f>IRR(F1:F4)</f>
        <v>0.25916905241046151</v>
      </c>
      <c r="H5">
        <v>0.12</v>
      </c>
    </row>
    <row r="6" spans="1:8" x14ac:dyDescent="0.25">
      <c r="F6" s="11">
        <f>NPV(H5,F2:F3,(F4+G4))+F1</f>
        <v>34.896592565597643</v>
      </c>
    </row>
    <row r="7" spans="1:8" x14ac:dyDescent="0.25">
      <c r="F7" s="8" t="e">
        <f>RATE(3,F6,0)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template</vt:lpstr>
      <vt:lpstr>rate data</vt:lpstr>
      <vt:lpstr>IRRE</vt:lpstr>
      <vt:lpstr>Sheet1</vt:lpstr>
    </vt:vector>
  </TitlesOfParts>
  <Company>Michigan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Robison, Lindon</dc:creator>
  <cp:lastModifiedBy>Taylor, Julie</cp:lastModifiedBy>
  <cp:lastPrinted>2019-06-13T22:07:35Z</cp:lastPrinted>
  <dcterms:created xsi:type="dcterms:W3CDTF">2019-04-25T20:02:21Z</dcterms:created>
  <dcterms:modified xsi:type="dcterms:W3CDTF">2020-01-09T13:47:11Z</dcterms:modified>
</cp:coreProperties>
</file>