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ulie\Desktop\Financial Management\"/>
    </mc:Choice>
  </mc:AlternateContent>
  <xr:revisionPtr revIDLastSave="0" documentId="13_ncr:1_{ED3EF622-8EA1-4B75-91D3-17DE58A95E96}" xr6:coauthVersionLast="46" xr6:coauthVersionMax="46" xr10:uidLastSave="{00000000-0000-0000-0000-000000000000}"/>
  <bookViews>
    <workbookView xWindow="2250" yWindow="735" windowWidth="28095" windowHeight="19920" activeTab="1" xr2:uid="{00000000-000D-0000-FFFF-FFFF00000000}"/>
  </bookViews>
  <sheets>
    <sheet name="GWS " sheetId="1" r:id="rId1"/>
    <sheet name="exog.revenuecost" sheetId="6" r:id="rId2"/>
    <sheet name="exog. rate data" sheetId="4" r:id="rId3"/>
    <sheet name="IRR" sheetId="5" r:id="rId4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'GWS '!$V$5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5" l="1"/>
  <c r="Y27" i="5"/>
  <c r="X26" i="5"/>
  <c r="Y26" i="5" s="1"/>
  <c r="Z26" i="5" s="1"/>
  <c r="W25" i="5"/>
  <c r="V24" i="5"/>
  <c r="U23" i="5"/>
  <c r="T22" i="5"/>
  <c r="S21" i="5"/>
  <c r="R20" i="5"/>
  <c r="Q19" i="5"/>
  <c r="P18" i="5"/>
  <c r="Z23" i="5"/>
  <c r="Y25" i="5"/>
  <c r="X24" i="5"/>
  <c r="W23" i="5"/>
  <c r="V22" i="5"/>
  <c r="U21" i="5"/>
  <c r="T20" i="5"/>
  <c r="S19" i="5"/>
  <c r="R18" i="5"/>
  <c r="Q17" i="5"/>
  <c r="P16" i="5"/>
  <c r="O15" i="5"/>
  <c r="N14" i="5"/>
  <c r="N16" i="5"/>
  <c r="M15" i="5"/>
  <c r="L14" i="5"/>
  <c r="K13" i="5"/>
  <c r="J12" i="5"/>
  <c r="I11" i="5"/>
  <c r="H10" i="5"/>
  <c r="X23" i="5"/>
  <c r="Y23" i="5" s="1"/>
  <c r="O29" i="1"/>
  <c r="N29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1" i="1"/>
  <c r="T10" i="1"/>
  <c r="Q20" i="1"/>
  <c r="Q21" i="1"/>
  <c r="Q22" i="1"/>
  <c r="Q23" i="1"/>
  <c r="Q24" i="1"/>
  <c r="Q25" i="1"/>
  <c r="Q26" i="1"/>
  <c r="Q27" i="1"/>
  <c r="Q28" i="1"/>
  <c r="Q29" i="1"/>
  <c r="Q19" i="1"/>
  <c r="V9" i="1" l="1"/>
  <c r="V6" i="1"/>
  <c r="J12" i="1"/>
  <c r="M4" i="6"/>
  <c r="M5" i="6"/>
  <c r="M6" i="6"/>
  <c r="M3" i="6"/>
  <c r="O4" i="6" s="1"/>
  <c r="O3" i="6" l="1"/>
  <c r="O5" i="6"/>
  <c r="O6" i="6"/>
  <c r="P9" i="1"/>
  <c r="N10" i="1"/>
  <c r="N11" i="1"/>
  <c r="N12" i="1"/>
  <c r="L9" i="1"/>
  <c r="N9" i="1"/>
  <c r="F6" i="1" l="1"/>
  <c r="N6" i="1" s="1"/>
  <c r="F7" i="1"/>
  <c r="N7" i="1" s="1"/>
  <c r="F8" i="1"/>
  <c r="N8" i="1" s="1"/>
  <c r="F5" i="1"/>
  <c r="N5" i="1" s="1"/>
  <c r="L5" i="1" l="1"/>
  <c r="H4" i="6"/>
  <c r="H6" i="6"/>
  <c r="H3" i="6"/>
  <c r="E4" i="6"/>
  <c r="H6" i="1" s="1"/>
  <c r="I6" i="1" s="1"/>
  <c r="E5" i="6"/>
  <c r="H7" i="1" s="1"/>
  <c r="I7" i="1" s="1"/>
  <c r="E6" i="6"/>
  <c r="G6" i="6" s="1"/>
  <c r="E3" i="6"/>
  <c r="G3" i="6" s="1"/>
  <c r="H8" i="1"/>
  <c r="I8" i="1" s="1"/>
  <c r="G4" i="6" l="1"/>
  <c r="H5" i="1"/>
  <c r="I5" i="1" s="1"/>
  <c r="G5" i="6"/>
  <c r="C12" i="1"/>
  <c r="N13" i="1" s="1"/>
  <c r="Q5" i="1" l="1"/>
  <c r="P6" i="1"/>
  <c r="P7" i="1"/>
  <c r="P8" i="1"/>
  <c r="P5" i="1"/>
  <c r="R5" i="1" l="1"/>
  <c r="B4" i="4"/>
  <c r="M6" i="1"/>
  <c r="M5" i="1"/>
  <c r="O5" i="1" s="1"/>
  <c r="K10" i="1"/>
  <c r="M7" i="1"/>
  <c r="E9" i="1"/>
  <c r="S5" i="1" l="1"/>
  <c r="T5" i="1" s="1"/>
  <c r="K11" i="1"/>
  <c r="Q6" i="1"/>
  <c r="R6" i="1" s="1"/>
  <c r="L6" i="1"/>
  <c r="O6" i="1" s="1"/>
  <c r="I10" i="1"/>
  <c r="O10" i="1" s="1"/>
  <c r="E10" i="1"/>
  <c r="E11" i="1" s="1"/>
  <c r="D10" i="1"/>
  <c r="P11" i="1"/>
  <c r="P10" i="1"/>
  <c r="S6" i="1" l="1"/>
  <c r="C4" i="5" s="1"/>
  <c r="B3" i="5"/>
  <c r="K12" i="1"/>
  <c r="Q7" i="1"/>
  <c r="R7" i="1" s="1"/>
  <c r="S7" i="1" s="1"/>
  <c r="T7" i="1" s="1"/>
  <c r="L7" i="1"/>
  <c r="O7" i="1" s="1"/>
  <c r="I11" i="1"/>
  <c r="D11" i="1"/>
  <c r="R10" i="1"/>
  <c r="S10" i="1" s="1"/>
  <c r="M8" i="1"/>
  <c r="E12" i="1"/>
  <c r="B2" i="5"/>
  <c r="T6" i="1" l="1"/>
  <c r="B4" i="5"/>
  <c r="V5" i="1" s="1"/>
  <c r="D5" i="5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Q8" i="1"/>
  <c r="R8" i="1" s="1"/>
  <c r="L8" i="1"/>
  <c r="O8" i="1" s="1"/>
  <c r="I12" i="1"/>
  <c r="P12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R11" i="1"/>
  <c r="M9" i="1"/>
  <c r="Q9" i="1"/>
  <c r="R9" i="1" s="1"/>
  <c r="E13" i="1"/>
  <c r="S8" i="1" l="1"/>
  <c r="T8" i="1" s="1"/>
  <c r="E6" i="5"/>
  <c r="I13" i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P13" i="1"/>
  <c r="R13" i="1"/>
  <c r="R12" i="1"/>
  <c r="O11" i="1"/>
  <c r="M10" i="1"/>
  <c r="E14" i="1"/>
  <c r="R14" i="1" s="1"/>
  <c r="P14" i="1" l="1"/>
  <c r="O12" i="1"/>
  <c r="M11" i="1"/>
  <c r="Q10" i="1"/>
  <c r="E15" i="1"/>
  <c r="R15" i="1" s="1"/>
  <c r="P15" i="1" l="1"/>
  <c r="Q11" i="1"/>
  <c r="M12" i="1"/>
  <c r="E16" i="1"/>
  <c r="R16" i="1" s="1"/>
  <c r="P16" i="1" l="1"/>
  <c r="C13" i="1"/>
  <c r="N14" i="1" s="1"/>
  <c r="M13" i="1"/>
  <c r="Q12" i="1"/>
  <c r="E17" i="1"/>
  <c r="R17" i="1" s="1"/>
  <c r="C2" i="5"/>
  <c r="P17" i="1" l="1"/>
  <c r="Q13" i="1"/>
  <c r="C14" i="1"/>
  <c r="N15" i="1" s="1"/>
  <c r="M14" i="1"/>
  <c r="E18" i="1"/>
  <c r="R18" i="1" s="1"/>
  <c r="D2" i="5"/>
  <c r="P18" i="1" l="1"/>
  <c r="C15" i="1"/>
  <c r="N16" i="1" s="1"/>
  <c r="M15" i="1"/>
  <c r="Q14" i="1"/>
  <c r="E19" i="1"/>
  <c r="R19" i="1" s="1"/>
  <c r="E2" i="5"/>
  <c r="P19" i="1" l="1"/>
  <c r="C16" i="1"/>
  <c r="N17" i="1" s="1"/>
  <c r="M16" i="1"/>
  <c r="Q15" i="1"/>
  <c r="E20" i="1"/>
  <c r="R20" i="1" s="1"/>
  <c r="F2" i="5"/>
  <c r="E5" i="5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P20" i="1" l="1"/>
  <c r="G2" i="5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Q16" i="1"/>
  <c r="O9" i="1"/>
  <c r="S9" i="1" s="1"/>
  <c r="T9" i="1" s="1"/>
  <c r="F6" i="5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Y6" i="5" s="1"/>
  <c r="C17" i="1"/>
  <c r="N18" i="1" s="1"/>
  <c r="M17" i="1"/>
  <c r="E21" i="1"/>
  <c r="R21" i="1" s="1"/>
  <c r="V5" i="5"/>
  <c r="Z5" i="5" s="1"/>
  <c r="W5" i="5"/>
  <c r="T5" i="5"/>
  <c r="P21" i="1" l="1"/>
  <c r="P7" i="5"/>
  <c r="Q7" i="5" s="1"/>
  <c r="R7" i="5" s="1"/>
  <c r="S7" i="5" s="1"/>
  <c r="T7" i="5" s="1"/>
  <c r="W7" i="5"/>
  <c r="X6" i="5"/>
  <c r="V6" i="5"/>
  <c r="Z6" i="5" s="1"/>
  <c r="W6" i="5"/>
  <c r="C18" i="1"/>
  <c r="N19" i="1" s="1"/>
  <c r="M18" i="1"/>
  <c r="V7" i="5"/>
  <c r="Z7" i="5" s="1"/>
  <c r="Q17" i="1"/>
  <c r="E22" i="1"/>
  <c r="R22" i="1" s="1"/>
  <c r="X5" i="5"/>
  <c r="U5" i="5"/>
  <c r="Y5" i="5" s="1"/>
  <c r="U7" i="5"/>
  <c r="Y7" i="5" s="1"/>
  <c r="X7" i="5"/>
  <c r="P22" i="1" l="1"/>
  <c r="P8" i="5"/>
  <c r="Q8" i="5" s="1"/>
  <c r="R8" i="5" s="1"/>
  <c r="S8" i="5" s="1"/>
  <c r="W8" i="5" s="1"/>
  <c r="T8" i="5"/>
  <c r="U8" i="5" s="1"/>
  <c r="Y8" i="5" s="1"/>
  <c r="Q18" i="1"/>
  <c r="C19" i="1"/>
  <c r="N20" i="1" s="1"/>
  <c r="M19" i="1"/>
  <c r="E23" i="1"/>
  <c r="R23" i="1" s="1"/>
  <c r="V8" i="5" l="1"/>
  <c r="Z8" i="5" s="1"/>
  <c r="P23" i="1"/>
  <c r="N9" i="5"/>
  <c r="O9" i="5" s="1"/>
  <c r="P9" i="5" s="1"/>
  <c r="Q9" i="5" s="1"/>
  <c r="R9" i="5" s="1"/>
  <c r="S9" i="5" s="1"/>
  <c r="V9" i="5" s="1"/>
  <c r="Z9" i="5" s="1"/>
  <c r="X8" i="5"/>
  <c r="C20" i="1"/>
  <c r="N21" i="1" s="1"/>
  <c r="M20" i="1"/>
  <c r="E24" i="1"/>
  <c r="R24" i="1" s="1"/>
  <c r="P24" i="1" l="1"/>
  <c r="N10" i="5"/>
  <c r="O10" i="5" s="1"/>
  <c r="P10" i="5" s="1"/>
  <c r="Q10" i="5" s="1"/>
  <c r="R10" i="5" s="1"/>
  <c r="S10" i="5" s="1"/>
  <c r="T10" i="5" s="1"/>
  <c r="X10" i="5" s="1"/>
  <c r="W9" i="5"/>
  <c r="T9" i="5"/>
  <c r="U9" i="5" s="1"/>
  <c r="Y9" i="5" s="1"/>
  <c r="C21" i="1"/>
  <c r="N22" i="1" s="1"/>
  <c r="M21" i="1"/>
  <c r="O13" i="1"/>
  <c r="E25" i="1"/>
  <c r="R25" i="1" s="1"/>
  <c r="P25" i="1" l="1"/>
  <c r="U10" i="5"/>
  <c r="Y10" i="5" s="1"/>
  <c r="W10" i="5"/>
  <c r="X9" i="5"/>
  <c r="V10" i="5"/>
  <c r="Z10" i="5" s="1"/>
  <c r="N11" i="5"/>
  <c r="O11" i="5" s="1"/>
  <c r="P11" i="5" s="1"/>
  <c r="Q11" i="5" s="1"/>
  <c r="R11" i="5" s="1"/>
  <c r="S11" i="5" s="1"/>
  <c r="W11" i="5" s="1"/>
  <c r="C22" i="1"/>
  <c r="N23" i="1" s="1"/>
  <c r="M22" i="1"/>
  <c r="O14" i="1"/>
  <c r="E26" i="1"/>
  <c r="R26" i="1" s="1"/>
  <c r="P26" i="1" l="1"/>
  <c r="N12" i="5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V11" i="5"/>
  <c r="Z11" i="5" s="1"/>
  <c r="T11" i="5"/>
  <c r="U11" i="5" s="1"/>
  <c r="Y11" i="5" s="1"/>
  <c r="O15" i="1"/>
  <c r="C23" i="1"/>
  <c r="N24" i="1" s="1"/>
  <c r="M23" i="1"/>
  <c r="E27" i="1"/>
  <c r="R27" i="1" s="1"/>
  <c r="P27" i="1" l="1"/>
  <c r="N13" i="5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X11" i="5"/>
  <c r="C24" i="1"/>
  <c r="N25" i="1" s="1"/>
  <c r="M24" i="1"/>
  <c r="O16" i="1"/>
  <c r="E28" i="1"/>
  <c r="R28" i="1" s="1"/>
  <c r="P29" i="1" l="1"/>
  <c r="P28" i="1"/>
  <c r="O14" i="5"/>
  <c r="O17" i="1"/>
  <c r="C25" i="1"/>
  <c r="N26" i="1" s="1"/>
  <c r="M25" i="1"/>
  <c r="E29" i="1"/>
  <c r="R29" i="1" s="1"/>
  <c r="P14" i="5" l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O17" i="5"/>
  <c r="P15" i="5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C26" i="1"/>
  <c r="N27" i="1" s="1"/>
  <c r="M26" i="1"/>
  <c r="O18" i="1"/>
  <c r="Q16" i="5" l="1"/>
  <c r="R16" i="5" s="1"/>
  <c r="S16" i="5" s="1"/>
  <c r="T16" i="5" s="1"/>
  <c r="U16" i="5" s="1"/>
  <c r="V16" i="5" s="1"/>
  <c r="W16" i="5" s="1"/>
  <c r="X16" i="5" s="1"/>
  <c r="Y16" i="5" s="1"/>
  <c r="Z16" i="5" s="1"/>
  <c r="O19" i="1"/>
  <c r="C27" i="1"/>
  <c r="N28" i="1" s="1"/>
  <c r="M27" i="1"/>
  <c r="R17" i="5" l="1"/>
  <c r="S17" i="5" s="1"/>
  <c r="T17" i="5" s="1"/>
  <c r="U17" i="5" s="1"/>
  <c r="V17" i="5" s="1"/>
  <c r="W17" i="5" s="1"/>
  <c r="X17" i="5" s="1"/>
  <c r="Y17" i="5" s="1"/>
  <c r="Z17" i="5" s="1"/>
  <c r="C28" i="1"/>
  <c r="M28" i="1"/>
  <c r="O20" i="1"/>
  <c r="S18" i="5" l="1"/>
  <c r="T18" i="5" s="1"/>
  <c r="U18" i="5" s="1"/>
  <c r="V18" i="5" s="1"/>
  <c r="W18" i="5" s="1"/>
  <c r="X18" i="5" s="1"/>
  <c r="Y18" i="5" s="1"/>
  <c r="Z18" i="5" s="1"/>
  <c r="C29" i="1"/>
  <c r="M29" i="1"/>
  <c r="O21" i="1"/>
  <c r="T19" i="5" l="1"/>
  <c r="U19" i="5" s="1"/>
  <c r="V19" i="5" s="1"/>
  <c r="W19" i="5" s="1"/>
  <c r="X19" i="5" s="1"/>
  <c r="Y19" i="5" s="1"/>
  <c r="Z19" i="5" s="1"/>
  <c r="O22" i="1"/>
  <c r="U20" i="5" l="1"/>
  <c r="V20" i="5" s="1"/>
  <c r="W20" i="5" s="1"/>
  <c r="X20" i="5" s="1"/>
  <c r="Y20" i="5" s="1"/>
  <c r="Z20" i="5" s="1"/>
  <c r="O23" i="1"/>
  <c r="V21" i="5" l="1"/>
  <c r="W21" i="5" s="1"/>
  <c r="X21" i="5" s="1"/>
  <c r="Y21" i="5" s="1"/>
  <c r="Z21" i="5" s="1"/>
  <c r="O24" i="1"/>
  <c r="W22" i="5" l="1"/>
  <c r="X22" i="5" s="1"/>
  <c r="Y22" i="5" s="1"/>
  <c r="Z22" i="5" s="1"/>
  <c r="O25" i="1"/>
  <c r="O26" i="1" l="1"/>
  <c r="Y24" i="5" l="1"/>
  <c r="Z24" i="5" s="1"/>
  <c r="O27" i="1"/>
  <c r="Z25" i="5" l="1"/>
  <c r="O28" i="1"/>
  <c r="U5" i="1" l="1"/>
  <c r="C3" i="5"/>
  <c r="U7" i="1" l="1"/>
  <c r="U8" i="1"/>
  <c r="U17" i="1"/>
  <c r="U11" i="1"/>
  <c r="U27" i="1"/>
  <c r="U19" i="1"/>
  <c r="U10" i="1"/>
  <c r="U22" i="1"/>
  <c r="U12" i="1"/>
  <c r="U20" i="1"/>
  <c r="U18" i="1"/>
  <c r="U28" i="1"/>
  <c r="U26" i="1"/>
  <c r="U13" i="1"/>
  <c r="U9" i="1"/>
  <c r="U15" i="1"/>
  <c r="U21" i="1"/>
  <c r="U14" i="1"/>
  <c r="U23" i="1"/>
  <c r="U16" i="1"/>
  <c r="U24" i="1"/>
  <c r="U29" i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D3" i="5"/>
  <c r="D6" i="5" l="1"/>
  <c r="V7" i="1" s="1"/>
  <c r="U6" i="1"/>
  <c r="V4" i="5"/>
  <c r="Z4" i="5" s="1"/>
  <c r="W4" i="5"/>
  <c r="U25" i="1"/>
  <c r="E3" i="5"/>
  <c r="E7" i="5" s="1"/>
  <c r="V8" i="1" s="1"/>
  <c r="U4" i="5"/>
  <c r="Y4" i="5" s="1"/>
  <c r="X4" i="5"/>
  <c r="F3" i="5" l="1"/>
  <c r="F8" i="5" s="1"/>
  <c r="G3" i="5" l="1"/>
  <c r="G9" i="5" l="1"/>
  <c r="H3" i="5"/>
  <c r="V10" i="1" l="1"/>
  <c r="I3" i="5"/>
  <c r="V11" i="1" l="1"/>
  <c r="J3" i="5"/>
  <c r="V12" i="1" l="1"/>
  <c r="K3" i="5"/>
  <c r="V13" i="1" l="1"/>
  <c r="L3" i="5"/>
  <c r="V14" i="1" l="1"/>
  <c r="M3" i="5"/>
  <c r="V15" i="1" l="1"/>
  <c r="N3" i="5"/>
  <c r="V16" i="1" l="1"/>
  <c r="O3" i="5"/>
  <c r="P3" i="5" l="1"/>
  <c r="Q3" i="5" l="1"/>
  <c r="R3" i="5" l="1"/>
  <c r="S3" i="5" l="1"/>
  <c r="W3" i="5" l="1"/>
  <c r="T3" i="5"/>
  <c r="V3" i="5"/>
  <c r="Z3" i="5" l="1"/>
  <c r="U3" i="5"/>
  <c r="X3" i="5"/>
  <c r="Y3" i="5" l="1"/>
  <c r="Z27" i="5" s="1"/>
</calcChain>
</file>

<file path=xl/sharedStrings.xml><?xml version="1.0" encoding="utf-8"?>
<sst xmlns="http://schemas.openxmlformats.org/spreadsheetml/2006/main" count="84" uniqueCount="60">
  <si>
    <t>Capital accounts liquidation value</t>
  </si>
  <si>
    <t xml:space="preserve">Capital accounts book value
</t>
  </si>
  <si>
    <t>Economic life</t>
  </si>
  <si>
    <t>Debt capital</t>
  </si>
  <si>
    <t>1 year</t>
  </si>
  <si>
    <t>2 years</t>
  </si>
  <si>
    <t>3 years</t>
  </si>
  <si>
    <t>4 years</t>
  </si>
  <si>
    <t>Assets</t>
  </si>
  <si>
    <t>Asset Operating accounts (AR + INV )</t>
  </si>
  <si>
    <t>Liability Operating Accounts (AP+AL)</t>
  </si>
  <si>
    <t>T</t>
  </si>
  <si>
    <t>CR</t>
  </si>
  <si>
    <t xml:space="preserve"> </t>
  </si>
  <si>
    <t>sales</t>
  </si>
  <si>
    <t>Sales</t>
  </si>
  <si>
    <t>Expenses (COGS + OEs)</t>
  </si>
  <si>
    <t>AR+INV</t>
  </si>
  <si>
    <t>Expenses</t>
  </si>
  <si>
    <t>AP+AL</t>
  </si>
  <si>
    <t>CE</t>
  </si>
  <si>
    <t>Debt</t>
  </si>
  <si>
    <t>. . .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</si>
  <si>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</si>
  <si>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</si>
  <si>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</si>
  <si>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</si>
  <si>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</si>
  <si>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</si>
  <si>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</si>
  <si>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</si>
  <si>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</si>
  <si>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</si>
  <si>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Year</t>
  </si>
  <si>
    <r>
      <t xml:space="preserve">Depreciation (Dep= </t>
    </r>
    <r>
      <rPr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E)</t>
    </r>
  </si>
  <si>
    <r>
      <t>Cash Receipts (CR=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 xml:space="preserve"> G)</t>
    </r>
    <r>
      <rPr>
        <sz val="11"/>
        <color theme="1"/>
        <rFont val="Calibri"/>
        <family val="2"/>
        <scheme val="minor"/>
      </rPr>
      <t xml:space="preserve">
</t>
    </r>
  </si>
  <si>
    <r>
      <t>deprciation tax savings (Tx</t>
    </r>
    <r>
      <rPr>
        <b/>
        <sz val="11"/>
        <color theme="1"/>
        <rFont val="Calibri"/>
        <family val="2"/>
        <scheme val="minor"/>
      </rPr>
      <t>F)</t>
    </r>
    <r>
      <rPr>
        <sz val="11"/>
        <color theme="1"/>
        <rFont val="Calibri"/>
        <family val="2"/>
        <scheme val="minor"/>
      </rPr>
      <t xml:space="preserve">
</t>
    </r>
  </si>
  <si>
    <r>
      <t>After-Tax Cash flow=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-M)(1-tax rate) +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
</t>
    </r>
  </si>
  <si>
    <t>After-tax Liquidation asset operating accounts=[G(t)-G(0)](1-tax rate)</t>
  </si>
  <si>
    <r>
      <t>Afer-tax Liquidation  liability operating accounts: [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(n)-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(0)](1-tax rate) </t>
    </r>
  </si>
  <si>
    <r>
      <t>Sum liquidating Capital, operating, and debt accounts= (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)(1-tax rate)+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C</t>
    </r>
  </si>
  <si>
    <r>
      <t xml:space="preserve">sum liquidations + last period cash flow=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R</t>
    </r>
  </si>
  <si>
    <r>
      <t xml:space="preserve">average interest rate </t>
    </r>
    <r>
      <rPr>
        <i/>
        <sz val="11"/>
        <color theme="1"/>
        <rFont val="Calibri"/>
        <family val="2"/>
        <scheme val="minor"/>
      </rPr>
      <t>i</t>
    </r>
  </si>
  <si>
    <t>IRRE,  average tax rate T, and average interest rate for equity.</t>
  </si>
  <si>
    <t>Rolling afer-tax NPVs</t>
  </si>
  <si>
    <t>Rolling after-tax Aes</t>
  </si>
  <si>
    <t xml:space="preserve">Rolling after-tax IRRs </t>
  </si>
  <si>
    <t>PV Template: rolling after-tax NPVs, AEs, and IRRs for assets invested in Green and White Services</t>
  </si>
  <si>
    <t>price/service</t>
  </si>
  <si>
    <t>cost/service</t>
  </si>
  <si>
    <t>depreciation rates</t>
  </si>
  <si>
    <r>
      <t>V</t>
    </r>
    <r>
      <rPr>
        <vertAlign val="subscript"/>
        <sz val="11"/>
        <color theme="1"/>
        <rFont val="Calibri"/>
        <family val="2"/>
        <scheme val="minor"/>
      </rPr>
      <t>0</t>
    </r>
  </si>
  <si>
    <t>depreciation</t>
  </si>
  <si>
    <r>
      <t>Liquidation V</t>
    </r>
    <r>
      <rPr>
        <vertAlign val="subscript"/>
        <sz val="11"/>
        <color theme="1"/>
        <rFont val="Calibri"/>
        <family val="2"/>
        <scheme val="minor"/>
      </rPr>
      <t>t</t>
    </r>
  </si>
  <si>
    <r>
      <t>Book  V</t>
    </r>
    <r>
      <rPr>
        <vertAlign val="subscript"/>
        <sz val="11"/>
        <color theme="1"/>
        <rFont val="Calibri"/>
        <family val="2"/>
        <scheme val="minor"/>
      </rPr>
      <t>t</t>
    </r>
  </si>
  <si>
    <t>Number of services</t>
  </si>
  <si>
    <r>
      <t>IRR</t>
    </r>
    <r>
      <rPr>
        <vertAlign val="superscript"/>
        <sz val="11"/>
        <color theme="1"/>
        <rFont val="Calibri"/>
        <family val="2"/>
        <scheme val="minor"/>
      </rPr>
      <t>E</t>
    </r>
  </si>
  <si>
    <r>
      <t>IRR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(1-T*)</t>
    </r>
  </si>
  <si>
    <r>
      <t>interest costs (Int=ix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(t-1)</t>
    </r>
    <r>
      <rPr>
        <sz val="11"/>
        <color theme="1"/>
        <rFont val="Calibri"/>
        <family val="2"/>
        <scheme val="minor"/>
      </rPr>
      <t>)</t>
    </r>
  </si>
  <si>
    <r>
      <t>Cash Expenses (CE=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</rPr>
      <t xml:space="preserve">∆ </t>
    </r>
    <r>
      <rPr>
        <b/>
        <sz val="7.25"/>
        <color theme="1"/>
        <rFont val="Calibri"/>
        <family val="2"/>
      </rPr>
      <t>J</t>
    </r>
    <r>
      <rPr>
        <b/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</si>
</sst>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00%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b/>
      <sz val="7.25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/>
    <xf numFmtId="165" fontId="0" fillId="0" borderId="0" xfId="0" applyNumberFormat="1"/>
    <xf numFmtId="0" fontId="0" fillId="2" borderId="0" xfId="0" applyFill="1" applyAlignment="1">
      <alignment vertical="top"/>
    </xf>
    <xf numFmtId="0" fontId="0" fillId="2" borderId="0" xfId="0" applyFill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0" applyFon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0" fontId="2" fillId="2" borderId="0" xfId="0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NumberFormat="1"/>
    <xf numFmtId="1" fontId="0" fillId="0" borderId="0" xfId="0" applyNumberFormat="1"/>
    <xf numFmtId="10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 horizontal="center" vertical="top" textRotation="180"/>
    </xf>
    <xf numFmtId="164" fontId="0" fillId="0" borderId="0" xfId="0" applyNumberFormat="1" applyBorder="1" applyAlignment="1">
      <alignment horizontal="center" vertical="top" textRotation="180" wrapText="1"/>
    </xf>
    <xf numFmtId="164" fontId="1" fillId="0" borderId="0" xfId="0" applyNumberFormat="1" applyFont="1" applyBorder="1" applyAlignment="1">
      <alignment horizontal="center" vertical="top" textRotation="180" wrapText="1"/>
    </xf>
    <xf numFmtId="1" fontId="0" fillId="2" borderId="0" xfId="0" applyNumberFormat="1" applyFill="1" applyBorder="1"/>
    <xf numFmtId="164" fontId="0" fillId="2" borderId="0" xfId="0" applyNumberFormat="1" applyFill="1" applyBorder="1" applyAlignment="1"/>
    <xf numFmtId="164" fontId="0" fillId="3" borderId="0" xfId="0" applyNumberFormat="1" applyFill="1" applyBorder="1" applyAlignment="1"/>
    <xf numFmtId="164" fontId="6" fillId="2" borderId="0" xfId="0" applyNumberFormat="1" applyFont="1" applyFill="1" applyBorder="1" applyAlignment="1"/>
    <xf numFmtId="164" fontId="0" fillId="0" borderId="0" xfId="0" applyNumberFormat="1" applyBorder="1" applyAlignment="1"/>
    <xf numFmtId="164" fontId="0" fillId="0" borderId="0" xfId="0" applyNumberFormat="1" applyBorder="1"/>
    <xf numFmtId="10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164" fontId="0" fillId="0" borderId="0" xfId="0" applyNumberFormat="1" applyFill="1" applyBorder="1" applyAlignment="1"/>
    <xf numFmtId="164" fontId="6" fillId="0" borderId="0" xfId="0" applyNumberFormat="1" applyFont="1" applyFill="1" applyBorder="1" applyAlignment="1"/>
    <xf numFmtId="0" fontId="2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349624</xdr:colOff>
      <xdr:row>5</xdr:row>
      <xdr:rowOff>187138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73153" y="251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6</xdr:row>
      <xdr:rowOff>187138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7</xdr:row>
      <xdr:rowOff>187138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8</xdr:row>
      <xdr:rowOff>187138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9</xdr:row>
      <xdr:rowOff>187138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10</xdr:row>
      <xdr:rowOff>187138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11</xdr:row>
      <xdr:rowOff>187138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12</xdr:row>
      <xdr:rowOff>187138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13</xdr:row>
      <xdr:rowOff>187138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14</xdr:row>
      <xdr:rowOff>187138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15</xdr:row>
      <xdr:rowOff>187138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16</xdr:row>
      <xdr:rowOff>187138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17</xdr:row>
      <xdr:rowOff>187138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18</xdr:row>
      <xdr:rowOff>187138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19</xdr:row>
      <xdr:rowOff>187138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20</xdr:row>
      <xdr:rowOff>187138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21</xdr:row>
      <xdr:rowOff>187138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22</xdr:row>
      <xdr:rowOff>187138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23</xdr:row>
      <xdr:rowOff>187138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24</xdr:row>
      <xdr:rowOff>187138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25</xdr:row>
      <xdr:rowOff>187138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26</xdr:row>
      <xdr:rowOff>187138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27</xdr:row>
      <xdr:rowOff>187138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28</xdr:row>
      <xdr:rowOff>187138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6</xdr:row>
      <xdr:rowOff>187138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7</xdr:row>
      <xdr:rowOff>187138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7</xdr:row>
      <xdr:rowOff>187138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8</xdr:row>
      <xdr:rowOff>187138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8</xdr:row>
      <xdr:rowOff>187138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8</xdr:row>
      <xdr:rowOff>187138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9</xdr:row>
      <xdr:rowOff>187138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9</xdr:row>
      <xdr:rowOff>187138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9</xdr:row>
      <xdr:rowOff>187138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10</xdr:row>
      <xdr:rowOff>187138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10</xdr:row>
      <xdr:rowOff>187138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10</xdr:row>
      <xdr:rowOff>187138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11</xdr:row>
      <xdr:rowOff>187138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11</xdr:row>
      <xdr:rowOff>187138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11</xdr:row>
      <xdr:rowOff>187138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12</xdr:row>
      <xdr:rowOff>187138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12</xdr:row>
      <xdr:rowOff>187138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12</xdr:row>
      <xdr:rowOff>187138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13</xdr:row>
      <xdr:rowOff>187138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13</xdr:row>
      <xdr:rowOff>187138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13</xdr:row>
      <xdr:rowOff>187138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14</xdr:row>
      <xdr:rowOff>187138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14</xdr:row>
      <xdr:rowOff>187138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14</xdr:row>
      <xdr:rowOff>187138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15</xdr:row>
      <xdr:rowOff>187138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15</xdr:row>
      <xdr:rowOff>187138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15</xdr:row>
      <xdr:rowOff>187138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16</xdr:row>
      <xdr:rowOff>187138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16</xdr:row>
      <xdr:rowOff>187138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16</xdr:row>
      <xdr:rowOff>187138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17</xdr:row>
      <xdr:rowOff>187138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17</xdr:row>
      <xdr:rowOff>187138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17</xdr:row>
      <xdr:rowOff>187138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18</xdr:row>
      <xdr:rowOff>187138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18</xdr:row>
      <xdr:rowOff>187138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18</xdr:row>
      <xdr:rowOff>187138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19</xdr:row>
      <xdr:rowOff>187138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19</xdr:row>
      <xdr:rowOff>187138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19</xdr:row>
      <xdr:rowOff>187138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20</xdr:row>
      <xdr:rowOff>187138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20</xdr:row>
      <xdr:rowOff>187138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20</xdr:row>
      <xdr:rowOff>187138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21</xdr:row>
      <xdr:rowOff>187138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21</xdr:row>
      <xdr:rowOff>187138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21</xdr:row>
      <xdr:rowOff>187138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22</xdr:row>
      <xdr:rowOff>187138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22</xdr:row>
      <xdr:rowOff>187138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22</xdr:row>
      <xdr:rowOff>187138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23</xdr:row>
      <xdr:rowOff>187138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23</xdr:row>
      <xdr:rowOff>187138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23</xdr:row>
      <xdr:rowOff>187138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24</xdr:row>
      <xdr:rowOff>187138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24</xdr:row>
      <xdr:rowOff>187138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24</xdr:row>
      <xdr:rowOff>187138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25</xdr:row>
      <xdr:rowOff>187138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25</xdr:row>
      <xdr:rowOff>187138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25</xdr:row>
      <xdr:rowOff>187138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26</xdr:row>
      <xdr:rowOff>187138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26</xdr:row>
      <xdr:rowOff>187138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26</xdr:row>
      <xdr:rowOff>187138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27</xdr:row>
      <xdr:rowOff>187138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27</xdr:row>
      <xdr:rowOff>187138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27</xdr:row>
      <xdr:rowOff>187138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403477" y="22714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28</xdr:row>
      <xdr:rowOff>187138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349624</xdr:colOff>
      <xdr:row>28</xdr:row>
      <xdr:rowOff>187138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403477" y="24619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90B5874-6E91-47E1-A720-A82C15C96450}">
  <we:reference id="wa104380404" version="2.1.0.0" store="en-US" storeType="OMEX"/>
  <we:alternateReferences>
    <we:reference id="wa104380404" version="2.1.0.0" store="WA1043804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zoomScale="145" zoomScaleNormal="145" workbookViewId="0">
      <selection activeCell="B3" sqref="B3"/>
    </sheetView>
  </sheetViews>
  <sheetFormatPr defaultRowHeight="15" x14ac:dyDescent="0.25"/>
  <cols>
    <col min="1" max="1" width="3.7109375" bestFit="1" customWidth="1"/>
    <col min="2" max="2" width="7.85546875" bestFit="1" customWidth="1"/>
    <col min="3" max="3" width="3.7109375" bestFit="1" customWidth="1"/>
    <col min="4" max="6" width="7.85546875" bestFit="1" customWidth="1"/>
    <col min="7" max="7" width="6.85546875" bestFit="1" customWidth="1"/>
    <col min="8" max="9" width="7.85546875" bestFit="1" customWidth="1"/>
    <col min="10" max="10" width="6.5703125" bestFit="1" customWidth="1"/>
    <col min="11" max="12" width="7.85546875" bestFit="1" customWidth="1"/>
    <col min="13" max="13" width="3.7109375" bestFit="1" customWidth="1"/>
    <col min="14" max="17" width="9.42578125" bestFit="1" customWidth="1"/>
    <col min="18" max="18" width="12.28515625" bestFit="1" customWidth="1"/>
    <col min="19" max="20" width="8.5703125" bestFit="1" customWidth="1"/>
    <col min="21" max="21" width="7.42578125" bestFit="1" customWidth="1"/>
    <col min="22" max="22" width="7.28515625" bestFit="1" customWidth="1"/>
    <col min="23" max="25" width="11.28515625" bestFit="1" customWidth="1"/>
    <col min="26" max="26" width="11.5703125" customWidth="1"/>
  </cols>
  <sheetData>
    <row r="1" spans="1:26" ht="15.75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4"/>
      <c r="P1" s="14"/>
      <c r="Q1" s="14"/>
      <c r="R1" s="14"/>
      <c r="S1" s="14"/>
      <c r="T1" s="14"/>
      <c r="U1" s="14"/>
      <c r="V1" s="15"/>
    </row>
    <row r="2" spans="1:26" ht="12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"/>
      <c r="P2" s="4"/>
      <c r="Q2" s="4"/>
      <c r="R2" s="4"/>
      <c r="S2" s="4"/>
      <c r="T2" s="4"/>
      <c r="U2" s="4"/>
      <c r="V2" s="5"/>
    </row>
    <row r="3" spans="1:26" ht="138" customHeight="1" x14ac:dyDescent="0.25">
      <c r="A3" s="26" t="s">
        <v>33</v>
      </c>
      <c r="B3" s="27" t="s">
        <v>8</v>
      </c>
      <c r="C3" s="27" t="s">
        <v>3</v>
      </c>
      <c r="D3" s="27" t="s">
        <v>0</v>
      </c>
      <c r="E3" s="27" t="s">
        <v>1</v>
      </c>
      <c r="F3" s="27" t="s">
        <v>34</v>
      </c>
      <c r="G3" s="27" t="s">
        <v>9</v>
      </c>
      <c r="H3" s="27" t="s">
        <v>15</v>
      </c>
      <c r="I3" s="27" t="s">
        <v>35</v>
      </c>
      <c r="J3" s="27" t="s">
        <v>10</v>
      </c>
      <c r="K3" s="28" t="s">
        <v>16</v>
      </c>
      <c r="L3" s="27" t="s">
        <v>59</v>
      </c>
      <c r="M3" s="27" t="s">
        <v>58</v>
      </c>
      <c r="N3" s="27" t="s">
        <v>36</v>
      </c>
      <c r="O3" s="27" t="s">
        <v>37</v>
      </c>
      <c r="P3" s="27" t="s">
        <v>38</v>
      </c>
      <c r="Q3" s="27" t="s">
        <v>39</v>
      </c>
      <c r="R3" s="27" t="s">
        <v>40</v>
      </c>
      <c r="S3" s="27" t="s">
        <v>41</v>
      </c>
      <c r="T3" s="27" t="s">
        <v>44</v>
      </c>
      <c r="U3" s="27" t="s">
        <v>45</v>
      </c>
      <c r="V3" s="27" t="s">
        <v>46</v>
      </c>
      <c r="W3" s="1"/>
    </row>
    <row r="4" spans="1:26" x14ac:dyDescent="0.25">
      <c r="A4" s="29">
        <v>0</v>
      </c>
      <c r="B4" s="30">
        <v>40000</v>
      </c>
      <c r="C4" s="30">
        <v>0</v>
      </c>
      <c r="D4" s="30">
        <v>40000</v>
      </c>
      <c r="E4" s="30">
        <v>40000</v>
      </c>
      <c r="F4" s="38"/>
      <c r="G4" s="38"/>
      <c r="H4" s="39"/>
      <c r="I4" s="38"/>
      <c r="J4" s="38"/>
      <c r="K4" s="38"/>
      <c r="L4" s="38"/>
      <c r="M4" s="33"/>
      <c r="N4" s="33"/>
      <c r="O4" s="33"/>
      <c r="P4" s="33"/>
      <c r="Q4" s="33"/>
      <c r="R4" s="34" t="s">
        <v>13</v>
      </c>
      <c r="S4" s="34"/>
      <c r="T4" s="34"/>
      <c r="U4" s="34"/>
      <c r="V4" s="34"/>
      <c r="W4" s="16"/>
      <c r="X4" s="6"/>
      <c r="Y4" s="6"/>
      <c r="Z4" s="6"/>
    </row>
    <row r="5" spans="1:26" x14ac:dyDescent="0.25">
      <c r="A5" s="29">
        <v>1</v>
      </c>
      <c r="B5" s="30">
        <v>0</v>
      </c>
      <c r="C5" s="30">
        <v>0</v>
      </c>
      <c r="D5" s="30">
        <v>30000</v>
      </c>
      <c r="E5" s="30">
        <v>30000</v>
      </c>
      <c r="F5" s="31">
        <f>-(E5-E4)</f>
        <v>10000</v>
      </c>
      <c r="G5" s="30">
        <v>1000</v>
      </c>
      <c r="H5" s="32">
        <f>exog.revenuecost!E3</f>
        <v>20000</v>
      </c>
      <c r="I5" s="38">
        <f>H5-G5+G4</f>
        <v>19000</v>
      </c>
      <c r="J5" s="30">
        <v>0</v>
      </c>
      <c r="K5" s="30">
        <v>9000</v>
      </c>
      <c r="L5" s="31">
        <f>K5-J5+J4</f>
        <v>9000</v>
      </c>
      <c r="M5" s="33">
        <f>C4*'exog. rate data'!$B$5</f>
        <v>0</v>
      </c>
      <c r="N5" s="33">
        <f>F5*'exog. rate data'!$B$3</f>
        <v>4000</v>
      </c>
      <c r="O5" s="33">
        <f>(I5-L5-M5)*(1-'exog. rate data'!$B$3)+N5+C5-C4</f>
        <v>10000</v>
      </c>
      <c r="P5" s="33">
        <f>(G5-$G$4)*(1-'exog. rate data'!$B$3)</f>
        <v>600</v>
      </c>
      <c r="Q5" s="33">
        <f>(J5-$J$4)*(1-'exog. rate data'!$B$3)</f>
        <v>0</v>
      </c>
      <c r="R5" s="34">
        <f>(D5-E5)*(1-'exog. rate data'!$B$3)+P5-Q5+E5-C5</f>
        <v>30600</v>
      </c>
      <c r="S5" s="34">
        <f>O5+R5</f>
        <v>40600</v>
      </c>
      <c r="T5" s="34">
        <f>NPV('exog. rate data'!$B$4,S5)-$B$4+$C$4</f>
        <v>-1370.1236917221686</v>
      </c>
      <c r="U5" s="34">
        <f>-PMT('exog. rate data'!$B$4,A5,T5)</f>
        <v>-1439.9999999999993</v>
      </c>
      <c r="V5" s="35">
        <f>IRR!B4</f>
        <v>1.4999999999999902E-2</v>
      </c>
      <c r="W5" s="16"/>
      <c r="X5" s="3"/>
      <c r="Y5" s="3"/>
      <c r="Z5" s="3"/>
    </row>
    <row r="6" spans="1:26" x14ac:dyDescent="0.25">
      <c r="A6" s="29">
        <v>2</v>
      </c>
      <c r="B6" s="30">
        <v>0</v>
      </c>
      <c r="C6" s="30">
        <v>0</v>
      </c>
      <c r="D6" s="30">
        <v>15000</v>
      </c>
      <c r="E6" s="30">
        <v>15000</v>
      </c>
      <c r="F6" s="31">
        <f t="shared" ref="F6:F8" si="0">-(E6-E5)</f>
        <v>15000</v>
      </c>
      <c r="G6" s="30">
        <v>1200</v>
      </c>
      <c r="H6" s="32">
        <f>exog.revenuecost!E4</f>
        <v>30200</v>
      </c>
      <c r="I6" s="38">
        <f>H6-G6+G5</f>
        <v>30000</v>
      </c>
      <c r="J6" s="30">
        <v>0</v>
      </c>
      <c r="K6" s="30">
        <v>13500</v>
      </c>
      <c r="L6" s="31">
        <f t="shared" ref="L6:L9" si="1">K6-J6+J5</f>
        <v>13500</v>
      </c>
      <c r="M6" s="33">
        <f>C5*'exog. rate data'!$B$5</f>
        <v>0</v>
      </c>
      <c r="N6" s="33">
        <f>F6*'exog. rate data'!$B$3</f>
        <v>6000</v>
      </c>
      <c r="O6" s="33">
        <f>(I6-L6-M6)*(1-'exog. rate data'!$B$3)+N6+C6-C5</f>
        <v>15900</v>
      </c>
      <c r="P6" s="33">
        <f>(G6-$G$4)*(1-'exog. rate data'!$B$3)</f>
        <v>720</v>
      </c>
      <c r="Q6" s="33">
        <f>(J6-$J$4)*(1-'exog. rate data'!$B$3)</f>
        <v>0</v>
      </c>
      <c r="R6" s="34">
        <f>(D6-E6)*(1-'exog. rate data'!$B$3)+P6-Q6+E6-C6</f>
        <v>15720</v>
      </c>
      <c r="S6" s="34">
        <f t="shared" ref="S6:S10" si="2">O6+R6</f>
        <v>31620</v>
      </c>
      <c r="T6" s="34">
        <f>NPV('exog. rate data'!$B$4,$O$5:O5,S6)-$B$4+$C$4</f>
        <v>-1859.5311791316417</v>
      </c>
      <c r="U6" s="34">
        <f>-PMT('exog. rate data'!$B$4,A6,T6)</f>
        <v>-1001.482203803018</v>
      </c>
      <c r="V6" s="35">
        <f>IRR!C5</f>
        <v>3.0331431023021199E-2</v>
      </c>
      <c r="W6" s="16"/>
      <c r="X6" s="3"/>
      <c r="Y6" s="3"/>
      <c r="Z6" s="3"/>
    </row>
    <row r="7" spans="1:26" x14ac:dyDescent="0.25">
      <c r="A7" s="29">
        <v>3</v>
      </c>
      <c r="B7" s="30">
        <v>0</v>
      </c>
      <c r="C7" s="30">
        <v>0</v>
      </c>
      <c r="D7" s="30">
        <v>5000</v>
      </c>
      <c r="E7" s="30">
        <v>5000</v>
      </c>
      <c r="F7" s="31">
        <f t="shared" si="0"/>
        <v>10000</v>
      </c>
      <c r="G7" s="30">
        <v>800</v>
      </c>
      <c r="H7" s="32">
        <f>exog.revenuecost!E5</f>
        <v>35600</v>
      </c>
      <c r="I7" s="38">
        <f>H7-G7+G6</f>
        <v>36000</v>
      </c>
      <c r="J7" s="30">
        <v>0</v>
      </c>
      <c r="K7" s="30">
        <v>16500</v>
      </c>
      <c r="L7" s="31">
        <f t="shared" si="1"/>
        <v>16500</v>
      </c>
      <c r="M7" s="33">
        <f>C6*'exog. rate data'!$B$5</f>
        <v>0</v>
      </c>
      <c r="N7" s="33">
        <f>F7*'exog. rate data'!$B$3</f>
        <v>4000</v>
      </c>
      <c r="O7" s="33">
        <f>(I7-L7-M7)*(1-'exog. rate data'!$B$3)+N7+C7-C6</f>
        <v>15700</v>
      </c>
      <c r="P7" s="33">
        <f>(G7-$G$4)*(1-'exog. rate data'!$B$3)</f>
        <v>480</v>
      </c>
      <c r="Q7" s="33">
        <f>(J7-$J$4)*(1-'exog. rate data'!$B$3)</f>
        <v>0</v>
      </c>
      <c r="R7" s="34">
        <f>(D7-E7)*(1-'exog. rate data'!$B$3)+P7-Q7+E7-C7</f>
        <v>5480</v>
      </c>
      <c r="S7" s="34">
        <f t="shared" si="2"/>
        <v>21180</v>
      </c>
      <c r="T7" s="34">
        <f>NPV('exog. rate data'!$B$4,$O$5:O6,S7)-$B$4+C$4</f>
        <v>2152.9909584971538</v>
      </c>
      <c r="U7" s="34">
        <f>-PMT('exog. rate data'!$B$4,A7,T7)</f>
        <v>792.07858027678628</v>
      </c>
      <c r="V7" s="35">
        <f>IRR!D6</f>
        <v>7.6349377675900776E-2</v>
      </c>
      <c r="W7" s="16"/>
      <c r="X7" s="7"/>
      <c r="Y7" s="7"/>
      <c r="Z7" s="7"/>
    </row>
    <row r="8" spans="1:26" x14ac:dyDescent="0.25">
      <c r="A8" s="29">
        <v>4</v>
      </c>
      <c r="B8" s="30">
        <v>0</v>
      </c>
      <c r="C8" s="30">
        <v>0</v>
      </c>
      <c r="D8" s="30">
        <v>0</v>
      </c>
      <c r="E8" s="30">
        <v>0</v>
      </c>
      <c r="F8" s="31">
        <f t="shared" si="0"/>
        <v>5000</v>
      </c>
      <c r="G8" s="30">
        <v>400</v>
      </c>
      <c r="H8" s="32">
        <f>exog.revenuecost!E6</f>
        <v>39600</v>
      </c>
      <c r="I8" s="38">
        <f>H8-G8+G7</f>
        <v>40000</v>
      </c>
      <c r="J8" s="30">
        <v>0</v>
      </c>
      <c r="K8" s="30">
        <v>18000</v>
      </c>
      <c r="L8" s="31">
        <f t="shared" si="1"/>
        <v>18000</v>
      </c>
      <c r="M8" s="33">
        <f>C7*'exog. rate data'!$B$5</f>
        <v>0</v>
      </c>
      <c r="N8" s="33">
        <f>F8*'exog. rate data'!$B$3</f>
        <v>2000</v>
      </c>
      <c r="O8" s="33">
        <f>(I8-L8-M8)*(1-'exog. rate data'!$B$3)+N8+C8-C7</f>
        <v>15200</v>
      </c>
      <c r="P8" s="33">
        <f>(G8-$G$4)*(1-'exog. rate data'!$B$3)</f>
        <v>240</v>
      </c>
      <c r="Q8" s="33">
        <f>(J8-$J$4)*(1-'exog. rate data'!$B$3)</f>
        <v>0</v>
      </c>
      <c r="R8" s="34">
        <f>(D8-E8)*(1-'exog. rate data'!$B$3)+P8-Q8+E8-C8</f>
        <v>240</v>
      </c>
      <c r="S8" s="34">
        <f t="shared" si="2"/>
        <v>15440</v>
      </c>
      <c r="T8" s="34">
        <f>NPV('exog. rate data'!$B$4,$O$5:O7,S8)-$B$4+C$4</f>
        <v>10086.911057033773</v>
      </c>
      <c r="U8" s="34">
        <f>-PMT('exog. rate data'!$B$4,A8,T8)</f>
        <v>2851.2389994670302</v>
      </c>
      <c r="V8" s="35">
        <f>IRR!E7</f>
        <v>0.14848500800040521</v>
      </c>
      <c r="W8" s="16"/>
      <c r="Y8" s="6"/>
      <c r="Z8" s="6"/>
    </row>
    <row r="9" spans="1:26" x14ac:dyDescent="0.25">
      <c r="A9" s="36">
        <v>5</v>
      </c>
      <c r="B9" s="33">
        <v>0</v>
      </c>
      <c r="C9" s="38">
        <v>0</v>
      </c>
      <c r="D9" s="33">
        <v>0</v>
      </c>
      <c r="E9" s="33">
        <f>E8*(1+'exog. rate data'!$B$8)</f>
        <v>0</v>
      </c>
      <c r="F9" s="33">
        <v>0</v>
      </c>
      <c r="G9" s="33">
        <v>400</v>
      </c>
      <c r="H9" s="33">
        <v>39600</v>
      </c>
      <c r="I9" s="38">
        <v>40000</v>
      </c>
      <c r="J9" s="33">
        <v>0</v>
      </c>
      <c r="K9" s="33">
        <v>18000</v>
      </c>
      <c r="L9" s="31">
        <f t="shared" si="1"/>
        <v>18000</v>
      </c>
      <c r="M9" s="33">
        <f>C8*'exog. rate data'!$B$5</f>
        <v>0</v>
      </c>
      <c r="N9" s="33">
        <f>F9*'exog. rate data'!$B$3</f>
        <v>0</v>
      </c>
      <c r="O9" s="33">
        <f>(I9-K9-L10)*(1-'exog. rate data'!$B$3)+N9</f>
        <v>13200</v>
      </c>
      <c r="P9" s="33">
        <f>(G9-$G$4)*(1-'exog. rate data'!$B$3)</f>
        <v>240</v>
      </c>
      <c r="Q9" s="33">
        <f>(J9-$J$4)*(1-'exog. rate data'!$B$3)</f>
        <v>0</v>
      </c>
      <c r="R9" s="34">
        <f>(D9-E9)*(1-'exog. rate data'!$B$3)+P9-Q9+E9-C9</f>
        <v>240</v>
      </c>
      <c r="S9" s="34">
        <f t="shared" si="2"/>
        <v>13440</v>
      </c>
      <c r="T9" s="34">
        <f>NPV('exog. rate data'!$B$4,$O$5:O8,S9)-$B$4+C$4</f>
        <v>20370.801818950611</v>
      </c>
      <c r="U9" s="34">
        <f>-PMT('exog. rate data'!$B$4,A9,T9)</f>
        <v>4718.1558093277026</v>
      </c>
      <c r="V9" s="35">
        <f>IRR!C8</f>
        <v>0</v>
      </c>
      <c r="Z9" s="6"/>
    </row>
    <row r="10" spans="1:26" x14ac:dyDescent="0.25">
      <c r="A10" s="36">
        <v>6</v>
      </c>
      <c r="B10" s="33">
        <v>0</v>
      </c>
      <c r="C10" s="38">
        <v>0</v>
      </c>
      <c r="D10" s="33">
        <f>D9*(1+'exog. rate data'!$B$7)</f>
        <v>0</v>
      </c>
      <c r="E10" s="33">
        <f>E9*(1+'exog. rate data'!$B$8)</f>
        <v>0</v>
      </c>
      <c r="F10" s="33"/>
      <c r="G10" s="33"/>
      <c r="H10" s="33"/>
      <c r="I10" s="38">
        <f>H10+G10-G9</f>
        <v>-400</v>
      </c>
      <c r="J10" s="33"/>
      <c r="K10" s="33">
        <f>K9*(1+'exog. rate data'!$B$11)</f>
        <v>18000</v>
      </c>
      <c r="L10" s="37">
        <v>0</v>
      </c>
      <c r="M10" s="33">
        <f>C9*'exog. rate data'!$B$5</f>
        <v>0</v>
      </c>
      <c r="N10" s="33">
        <f>F10*'exog. rate data'!$B$3</f>
        <v>0</v>
      </c>
      <c r="O10" s="33">
        <f>(I10-K10-L11)*(1-'exog. rate data'!$B$3)+N10</f>
        <v>-11040</v>
      </c>
      <c r="P10" s="33">
        <f>(1-'exog. rate data'!B8)*('GWS '!G10-'GWS '!$G$4)</f>
        <v>0</v>
      </c>
      <c r="Q10" s="33">
        <f>(J10-$J$4)*(1-'exog. rate data'!$B$3)</f>
        <v>0</v>
      </c>
      <c r="R10" s="34">
        <f>(D10-E10)*(1-'exog. rate data'!$B$3)</f>
        <v>0</v>
      </c>
      <c r="S10" s="34">
        <f t="shared" si="2"/>
        <v>-11040</v>
      </c>
      <c r="T10" s="34">
        <f>NPV('exog. rate data'!$B$4,$O$5:O9,S10)-$B$4+C$4</f>
        <v>11992.349476368421</v>
      </c>
      <c r="U10" s="34">
        <f t="shared" ref="U10:U29" si="3">-PMT($T$4,A10,T10)</f>
        <v>1998.7249127280702</v>
      </c>
      <c r="V10" s="35">
        <f>IRR!G9</f>
        <v>0.14688673583824552</v>
      </c>
    </row>
    <row r="11" spans="1:26" x14ac:dyDescent="0.25">
      <c r="A11" s="36">
        <v>7</v>
      </c>
      <c r="B11" s="33">
        <v>0</v>
      </c>
      <c r="C11" s="38">
        <v>0</v>
      </c>
      <c r="D11" s="33">
        <f>D10*(1+'exog. rate data'!$B$7)</f>
        <v>0</v>
      </c>
      <c r="E11" s="33">
        <f>E10*(1+'exog. rate data'!$B$8)</f>
        <v>0</v>
      </c>
      <c r="F11" s="33"/>
      <c r="G11" s="33"/>
      <c r="H11" s="33"/>
      <c r="I11" s="38">
        <f>H11+G11-G10</f>
        <v>0</v>
      </c>
      <c r="J11" s="33"/>
      <c r="K11" s="33">
        <f>K10*(1+'exog. rate data'!$B$11)</f>
        <v>18000</v>
      </c>
      <c r="L11" s="37">
        <v>0</v>
      </c>
      <c r="M11" s="33">
        <f>C10*'exog. rate data'!$B$5</f>
        <v>0</v>
      </c>
      <c r="N11" s="33">
        <f>F11*'exog. rate data'!$B$3</f>
        <v>0</v>
      </c>
      <c r="O11" s="33">
        <f>(I11-K11-L12)*(1-'exog. rate data'!$B$3)+N11</f>
        <v>-10800</v>
      </c>
      <c r="P11" s="33">
        <f>(1-'exog. rate data'!B9)*('GWS '!G11-'GWS '!$G$4)</f>
        <v>0</v>
      </c>
      <c r="Q11" s="33">
        <f>(J11-$J$4)*(1-'exog. rate data'!$B$3)</f>
        <v>0</v>
      </c>
      <c r="R11" s="34">
        <f>(D11-E11)*(1-'exog. rate data'!$B$3)</f>
        <v>0</v>
      </c>
      <c r="S11" s="34"/>
      <c r="T11" s="34">
        <f>NPV('exog. rate data'!$B$4,$O$5:O10,S11)-$B$4+C$4</f>
        <v>11992.349476368421</v>
      </c>
      <c r="U11" s="34">
        <f t="shared" si="3"/>
        <v>1713.192782338346</v>
      </c>
      <c r="V11" s="35">
        <f>IRR!H10</f>
        <v>0.14690206228240221</v>
      </c>
    </row>
    <row r="12" spans="1:26" x14ac:dyDescent="0.25">
      <c r="A12" s="36">
        <v>8</v>
      </c>
      <c r="B12" s="33">
        <v>0</v>
      </c>
      <c r="C12" s="38">
        <f>'exog. rate data'!B9</f>
        <v>0</v>
      </c>
      <c r="D12" s="33">
        <f>D11*(1+'exog. rate data'!$B$7)</f>
        <v>0</v>
      </c>
      <c r="E12" s="33">
        <f>E11*(1+'exog. rate data'!$B$8)</f>
        <v>0</v>
      </c>
      <c r="F12" s="33"/>
      <c r="G12" s="33"/>
      <c r="H12" s="33"/>
      <c r="I12" s="38">
        <f>H12+G12-G11</f>
        <v>0</v>
      </c>
      <c r="J12" s="33">
        <f>IRR!C5</f>
        <v>3.0331431023021199E-2</v>
      </c>
      <c r="K12" s="33">
        <f>K11*(1+'exog. rate data'!$B$11)</f>
        <v>18000</v>
      </c>
      <c r="L12" s="37">
        <v>0</v>
      </c>
      <c r="M12" s="33">
        <f>C11*'exog. rate data'!$B$5</f>
        <v>0</v>
      </c>
      <c r="N12" s="33">
        <f>F12*'exog. rate data'!$B$3</f>
        <v>0</v>
      </c>
      <c r="O12" s="33">
        <f>(I12-K12-L13)*(1-'exog. rate data'!$B$3)+N12</f>
        <v>-10800</v>
      </c>
      <c r="P12" s="33">
        <f>(1-'exog. rate data'!B10)*('GWS '!G12-'GWS '!$G$4)</f>
        <v>0</v>
      </c>
      <c r="Q12" s="33">
        <f>(J12-$J$4)*(1-'exog. rate data'!$B$3)</f>
        <v>1.8198858613812718E-2</v>
      </c>
      <c r="R12" s="34">
        <f>(D12-E12)*(1-'exog. rate data'!$B$3)</f>
        <v>0</v>
      </c>
      <c r="S12" s="34"/>
      <c r="T12" s="34">
        <f>NPV('exog. rate data'!$B$4,$O$5:O11,S12)-$B$4+C$4</f>
        <v>4367.9657926150394</v>
      </c>
      <c r="U12" s="34">
        <f t="shared" si="3"/>
        <v>545.99572407687992</v>
      </c>
      <c r="V12" s="35">
        <f>IRR!I11</f>
        <v>0.14690592168773575</v>
      </c>
    </row>
    <row r="13" spans="1:26" x14ac:dyDescent="0.25">
      <c r="A13" s="36">
        <v>9</v>
      </c>
      <c r="B13" s="33">
        <v>0</v>
      </c>
      <c r="C13" s="38">
        <f>C12*(1+'exog. rate data'!$B$6)</f>
        <v>0</v>
      </c>
      <c r="D13" s="33">
        <f>D12*(1+'exog. rate data'!$B$7)</f>
        <v>0</v>
      </c>
      <c r="E13" s="33">
        <f>E12*(1+'exog. rate data'!$B$8)</f>
        <v>0</v>
      </c>
      <c r="F13" s="33"/>
      <c r="G13" s="33"/>
      <c r="H13" s="33"/>
      <c r="I13" s="38">
        <f>H13+G13-G12</f>
        <v>0</v>
      </c>
      <c r="J13" s="33"/>
      <c r="K13" s="33">
        <f>K12*(1+'exog. rate data'!$B$11)</f>
        <v>18000</v>
      </c>
      <c r="L13" s="37">
        <v>0</v>
      </c>
      <c r="M13" s="33">
        <f>C12*'exog. rate data'!$B$5</f>
        <v>0</v>
      </c>
      <c r="N13" s="33">
        <f>C12*'exog. rate data'!$B$5</f>
        <v>0</v>
      </c>
      <c r="O13" s="33">
        <f>(I13-K13-L13)*(1-'exog. rate data'!$B$3)+N13</f>
        <v>-10800</v>
      </c>
      <c r="P13" s="33">
        <f>(1-'exog. rate data'!B11)*('GWS '!G13-'GWS '!$G$4)</f>
        <v>0</v>
      </c>
      <c r="Q13" s="33">
        <f>(J13-$J$4)*(1-'exog. rate data'!$B$3)</f>
        <v>0</v>
      </c>
      <c r="R13" s="34">
        <f>(D13-E13)*(1-'exog. rate data'!$B$3)</f>
        <v>0</v>
      </c>
      <c r="S13" s="34"/>
      <c r="T13" s="34">
        <f>NPV('exog. rate data'!$B$4,$O$5:O12,S13)-$B$4+C$4</f>
        <v>-2886.4430406422325</v>
      </c>
      <c r="U13" s="34">
        <f t="shared" si="3"/>
        <v>-320.71589340469251</v>
      </c>
      <c r="V13" s="35">
        <f>IRR!J12</f>
        <v>0.14690928660833724</v>
      </c>
    </row>
    <row r="14" spans="1:26" x14ac:dyDescent="0.25">
      <c r="A14" s="36">
        <v>10</v>
      </c>
      <c r="B14" s="33">
        <v>0</v>
      </c>
      <c r="C14" s="33">
        <f>C13*(1+'exog. rate data'!$B$6)</f>
        <v>0</v>
      </c>
      <c r="D14" s="33">
        <f>D13*(1+'exog. rate data'!$B$7)</f>
        <v>0</v>
      </c>
      <c r="E14" s="33">
        <f>E13*(1+'exog. rate data'!$B$8)</f>
        <v>0</v>
      </c>
      <c r="F14" s="33"/>
      <c r="G14" s="33"/>
      <c r="H14" s="33"/>
      <c r="I14" s="38">
        <f>I13*(1+'exog. rate data'!$B$10)</f>
        <v>0</v>
      </c>
      <c r="J14" s="33"/>
      <c r="K14" s="33">
        <f>K13*(1+'exog. rate data'!$B$11)</f>
        <v>18000</v>
      </c>
      <c r="L14" s="37">
        <v>0</v>
      </c>
      <c r="M14" s="33">
        <f>C13*'exog. rate data'!$B$5</f>
        <v>0</v>
      </c>
      <c r="N14" s="33">
        <f>C13*'exog. rate data'!$B$5</f>
        <v>0</v>
      </c>
      <c r="O14" s="33">
        <f>(I14-K14-L14)*(1-'exog. rate data'!$B$3)+N14</f>
        <v>-10800</v>
      </c>
      <c r="P14" s="33">
        <f>(1-'exog. rate data'!B12)*('GWS '!G14-'GWS '!$G$4)</f>
        <v>0</v>
      </c>
      <c r="Q14" s="33">
        <f>(J14-$J$4)*(1-'exog. rate data'!$B$3)</f>
        <v>0</v>
      </c>
      <c r="R14" s="34">
        <f>(D14-E14)*(1-'exog. rate data'!$B$3)</f>
        <v>0</v>
      </c>
      <c r="S14" s="34"/>
      <c r="T14" s="34">
        <f>NPV('exog. rate data'!$B$4,$O$5:O13,S14)-$B$4+C$4</f>
        <v>-9788.8301322285915</v>
      </c>
      <c r="U14" s="34">
        <f t="shared" si="3"/>
        <v>-978.88301322285918</v>
      </c>
      <c r="V14" s="35">
        <f>IRR!K13</f>
        <v>0.14691222039052931</v>
      </c>
    </row>
    <row r="15" spans="1:26" x14ac:dyDescent="0.25">
      <c r="A15" s="36">
        <v>11</v>
      </c>
      <c r="B15" s="33">
        <v>0</v>
      </c>
      <c r="C15" s="33">
        <f>C14*(1+'exog. rate data'!$B$6)</f>
        <v>0</v>
      </c>
      <c r="D15" s="33">
        <f>D14*(1+'exog. rate data'!$B$7)</f>
        <v>0</v>
      </c>
      <c r="E15" s="33">
        <f>E14*(1+'exog. rate data'!$B$8)</f>
        <v>0</v>
      </c>
      <c r="F15" s="33"/>
      <c r="G15" s="33"/>
      <c r="H15" s="33"/>
      <c r="I15" s="38">
        <f>I14*(1+'exog. rate data'!$B$10)</f>
        <v>0</v>
      </c>
      <c r="J15" s="33"/>
      <c r="K15" s="33">
        <f>K14*(1+'exog. rate data'!$B$11)</f>
        <v>18000</v>
      </c>
      <c r="L15" s="37">
        <v>0</v>
      </c>
      <c r="M15" s="33">
        <f>C14*'exog. rate data'!$B$5</f>
        <v>0</v>
      </c>
      <c r="N15" s="33">
        <f>C14*'exog. rate data'!$B$5</f>
        <v>0</v>
      </c>
      <c r="O15" s="33">
        <f>(I15-K15-L15)*(1-'exog. rate data'!$B$3)+N15</f>
        <v>-10800</v>
      </c>
      <c r="P15" s="33">
        <f>(1-'exog. rate data'!B3)*('GWS '!G15-'GWS '!$G$4)</f>
        <v>0</v>
      </c>
      <c r="Q15" s="33">
        <f>(J15-$J$4)*(1-'exog. rate data'!$B$3)</f>
        <v>0</v>
      </c>
      <c r="R15" s="34">
        <f>(D15-E15)*(1-'exog. rate data'!$B$3)</f>
        <v>0</v>
      </c>
      <c r="S15" s="34"/>
      <c r="T15" s="34">
        <f>NPV('exog. rate data'!$B$4,$O$5:O14,S15)-$B$4+C$4</f>
        <v>-16356.277412520089</v>
      </c>
      <c r="U15" s="34">
        <f t="shared" si="3"/>
        <v>-1486.9343102290989</v>
      </c>
      <c r="V15" s="35">
        <f>IRR!L14</f>
        <v>0.14691477826964627</v>
      </c>
    </row>
    <row r="16" spans="1:26" x14ac:dyDescent="0.25">
      <c r="A16" s="36">
        <v>12</v>
      </c>
      <c r="B16" s="33">
        <v>0</v>
      </c>
      <c r="C16" s="33">
        <f>C15*(1+'exog. rate data'!$B$6)</f>
        <v>0</v>
      </c>
      <c r="D16" s="33">
        <f>D15*(1+'exog. rate data'!$B$7)</f>
        <v>0</v>
      </c>
      <c r="E16" s="33">
        <f>E15*(1+'exog. rate data'!$B$8)</f>
        <v>0</v>
      </c>
      <c r="F16" s="33"/>
      <c r="G16" s="33"/>
      <c r="H16" s="33"/>
      <c r="I16" s="38">
        <f>I15*(1+'exog. rate data'!$B$10)</f>
        <v>0</v>
      </c>
      <c r="J16" s="33"/>
      <c r="K16" s="33">
        <f>K15*(1+'exog. rate data'!$B$11)</f>
        <v>18000</v>
      </c>
      <c r="L16" s="37">
        <v>0</v>
      </c>
      <c r="M16" s="33">
        <f>C15*'exog. rate data'!$B$5</f>
        <v>0</v>
      </c>
      <c r="N16" s="33">
        <f>C15*'exog. rate data'!$B$5</f>
        <v>0</v>
      </c>
      <c r="O16" s="33">
        <f>(I16-K16-L16)*(1-'exog. rate data'!$B$3)+N16</f>
        <v>-10800</v>
      </c>
      <c r="P16" s="33">
        <f>(1-'exog. rate data'!B3)*('GWS '!G16-'GWS '!$G$4)</f>
        <v>0</v>
      </c>
      <c r="Q16" s="33">
        <f>(J16-$J$4)*(1-'exog. rate data'!$B$3)</f>
        <v>0</v>
      </c>
      <c r="R16" s="34">
        <f>(D16-E16)*(1-'exog. rate data'!$B$3)</f>
        <v>0</v>
      </c>
      <c r="S16" s="34"/>
      <c r="T16" s="34">
        <f>NPV('exog. rate data'!$B$4,$O$5:O15,S16)-$B$4+C$4</f>
        <v>-22605.037907564329</v>
      </c>
      <c r="U16" s="34">
        <f t="shared" si="3"/>
        <v>-1883.753158963694</v>
      </c>
      <c r="V16" s="35">
        <f>IRR!M15</f>
        <v>0.14691700840718114</v>
      </c>
    </row>
    <row r="17" spans="1:22" x14ac:dyDescent="0.25">
      <c r="A17" s="36">
        <v>13</v>
      </c>
      <c r="B17" s="33">
        <v>0</v>
      </c>
      <c r="C17" s="33">
        <f>C16*(1+'exog. rate data'!$B$6)</f>
        <v>0</v>
      </c>
      <c r="D17" s="33">
        <f>D16*(1+'exog. rate data'!$B$7)</f>
        <v>0</v>
      </c>
      <c r="E17" s="33">
        <f>E16*(1+'exog. rate data'!$B$8)</f>
        <v>0</v>
      </c>
      <c r="F17" s="33"/>
      <c r="G17" s="33"/>
      <c r="H17" s="33"/>
      <c r="I17" s="38">
        <f>I16*(1+'exog. rate data'!$B$10)</f>
        <v>0</v>
      </c>
      <c r="J17" s="33"/>
      <c r="K17" s="33">
        <f>K16*(1+'exog. rate data'!$B$11)</f>
        <v>18000</v>
      </c>
      <c r="L17" s="37">
        <v>0</v>
      </c>
      <c r="M17" s="33">
        <f>C16*'exog. rate data'!$B$5</f>
        <v>0</v>
      </c>
      <c r="N17" s="33">
        <f>C16*'exog. rate data'!$B$5</f>
        <v>0</v>
      </c>
      <c r="O17" s="33">
        <f>(I17-K17-L17)*(1-'exog. rate data'!$B$3)+N17</f>
        <v>-10800</v>
      </c>
      <c r="P17" s="33">
        <f>(1-'exog. rate data'!$B$3)*('GWS '!G17-'GWS '!$G$4)</f>
        <v>0</v>
      </c>
      <c r="Q17" s="33">
        <f>(J17-$J$4)*(1-'exog. rate data'!$B$3)</f>
        <v>0</v>
      </c>
      <c r="R17" s="34">
        <f>(D17-E17)*(1-'exog. rate data'!$B$3)</f>
        <v>0</v>
      </c>
      <c r="S17" s="34"/>
      <c r="T17" s="34">
        <f>NPV('exog. rate data'!$B$4,$O$5:O16,S17)-$B$4+C$4</f>
        <v>-28550.575961840485</v>
      </c>
      <c r="U17" s="34">
        <f t="shared" si="3"/>
        <v>-2196.1981509108064</v>
      </c>
      <c r="V17" s="35">
        <f>IRR!M16</f>
        <v>0</v>
      </c>
    </row>
    <row r="18" spans="1:22" x14ac:dyDescent="0.25">
      <c r="A18" s="36">
        <v>14</v>
      </c>
      <c r="B18" s="33">
        <v>0</v>
      </c>
      <c r="C18" s="33">
        <f>C17*(1+'exog. rate data'!$B$6)</f>
        <v>0</v>
      </c>
      <c r="D18" s="33">
        <f>D17*(1+'exog. rate data'!$B$7)</f>
        <v>0</v>
      </c>
      <c r="E18" s="33">
        <f>E17*(1+'exog. rate data'!$B$8)</f>
        <v>0</v>
      </c>
      <c r="F18" s="33"/>
      <c r="G18" s="33"/>
      <c r="H18" s="33"/>
      <c r="I18" s="38">
        <f>I17*(1+'exog. rate data'!$B$10)</f>
        <v>0</v>
      </c>
      <c r="J18" s="33"/>
      <c r="K18" s="33">
        <f>K17*(1+'exog. rate data'!$B$11)</f>
        <v>18000</v>
      </c>
      <c r="L18" s="37">
        <v>0</v>
      </c>
      <c r="M18" s="33">
        <f>C17*'exog. rate data'!$B$5</f>
        <v>0</v>
      </c>
      <c r="N18" s="33">
        <f>C17*'exog. rate data'!$B$5</f>
        <v>0</v>
      </c>
      <c r="O18" s="33">
        <f>(I18-K18-L18)*(1-'exog. rate data'!$B$3)+N18</f>
        <v>-10800</v>
      </c>
      <c r="P18" s="33">
        <f>(1-'exog. rate data'!B16)*('GWS '!G18-'GWS '!$G$4)</f>
        <v>0</v>
      </c>
      <c r="Q18" s="33">
        <f>(J18-$J$4)*(1-'exog. rate data'!$B$3)</f>
        <v>0</v>
      </c>
      <c r="R18" s="34">
        <f>(D18-E18)*(1-'exog. rate data'!$B$3)</f>
        <v>0</v>
      </c>
      <c r="S18" s="34"/>
      <c r="T18" s="34">
        <f>NPV('exog. rate data'!$B$4,$O$5:O17,S18)-$B$4+C$4</f>
        <v>-34207.605509201239</v>
      </c>
      <c r="U18" s="34">
        <f t="shared" si="3"/>
        <v>-2443.4003935143742</v>
      </c>
      <c r="V18" s="35">
        <f>IRR!M17</f>
        <v>0</v>
      </c>
    </row>
    <row r="19" spans="1:22" x14ac:dyDescent="0.25">
      <c r="A19" s="36">
        <v>15</v>
      </c>
      <c r="B19" s="33">
        <v>0</v>
      </c>
      <c r="C19" s="33">
        <f>C18*(1+'exog. rate data'!$B$6)</f>
        <v>0</v>
      </c>
      <c r="D19" s="33">
        <f>D18*(1+'exog. rate data'!$B$7)</f>
        <v>0</v>
      </c>
      <c r="E19" s="33">
        <f>E18*(1+'exog. rate data'!$B$8)</f>
        <v>0</v>
      </c>
      <c r="F19" s="33"/>
      <c r="G19" s="33"/>
      <c r="H19" s="33"/>
      <c r="I19" s="38">
        <f>I18*(1+'exog. rate data'!$B$10)</f>
        <v>0</v>
      </c>
      <c r="J19" s="33"/>
      <c r="K19" s="33">
        <f>K18*(1+'exog. rate data'!$B$11)</f>
        <v>18000</v>
      </c>
      <c r="L19" s="37">
        <v>0</v>
      </c>
      <c r="M19" s="33">
        <f>C18*'exog. rate data'!$B$5</f>
        <v>0</v>
      </c>
      <c r="N19" s="33">
        <f>C18*'exog. rate data'!$B$5</f>
        <v>0</v>
      </c>
      <c r="O19" s="33">
        <f>(I19-K19-L19)*(1-'exog. rate data'!$B$3)+N19</f>
        <v>-10800</v>
      </c>
      <c r="P19" s="33">
        <f>(1-'exog. rate data'!B17)*('GWS '!G19-'GWS '!$G$4)</f>
        <v>0</v>
      </c>
      <c r="Q19" s="33">
        <f>(J19-$J$4)*(1-'exog. rate data'!$B$3)</f>
        <v>0</v>
      </c>
      <c r="R19" s="34">
        <f>(D19-E19)*(1-'exog. rate data'!$B$3)</f>
        <v>0</v>
      </c>
      <c r="S19" s="34"/>
      <c r="T19" s="34">
        <f>NPV('exog. rate data'!$B$4,$O$5:O18,S19)-$B$4+C$4</f>
        <v>-39590.126486709101</v>
      </c>
      <c r="U19" s="34">
        <f t="shared" si="3"/>
        <v>-2639.3417657806067</v>
      </c>
      <c r="V19" s="35">
        <f>IRR!M18</f>
        <v>0</v>
      </c>
    </row>
    <row r="20" spans="1:22" x14ac:dyDescent="0.25">
      <c r="A20" s="36">
        <v>16</v>
      </c>
      <c r="B20" s="33">
        <v>0</v>
      </c>
      <c r="C20" s="33">
        <f>C19*(1+'exog. rate data'!$B$6)</f>
        <v>0</v>
      </c>
      <c r="D20" s="33">
        <f>D19*(1+'exog. rate data'!$B$7)</f>
        <v>0</v>
      </c>
      <c r="E20" s="33">
        <f>E19*(1+'exog. rate data'!$B$8)</f>
        <v>0</v>
      </c>
      <c r="F20" s="33"/>
      <c r="G20" s="33"/>
      <c r="H20" s="33"/>
      <c r="I20" s="33">
        <f>I19*(1+'exog. rate data'!$B$10)</f>
        <v>0</v>
      </c>
      <c r="J20" s="33"/>
      <c r="K20" s="33">
        <f>K19*(1+'exog. rate data'!$B$11)</f>
        <v>18000</v>
      </c>
      <c r="L20" s="37">
        <v>0</v>
      </c>
      <c r="M20" s="33">
        <f>C19*'exog. rate data'!$B$5</f>
        <v>0</v>
      </c>
      <c r="N20" s="33">
        <f>C19*'exog. rate data'!$B$5</f>
        <v>0</v>
      </c>
      <c r="O20" s="33">
        <f>(I20-K20-L20)*(1-'exog. rate data'!$B$3)+N20</f>
        <v>-10800</v>
      </c>
      <c r="P20" s="33">
        <f>(1-'exog. rate data'!B18)*('GWS '!G20-'GWS '!$G$4)</f>
        <v>0</v>
      </c>
      <c r="Q20" s="33">
        <f>(J20-$J$4)*(1-'exog. rate data'!$B$3)</f>
        <v>0</v>
      </c>
      <c r="R20" s="34">
        <f>(D20-E20)*(1-'exog. rate data'!$B$3)</f>
        <v>0</v>
      </c>
      <c r="S20" s="34"/>
      <c r="T20" s="34">
        <f>NPV('exog. rate data'!$B$4,$O$5:O19,S20)-$B$4+C$4</f>
        <v>-44711.459481483464</v>
      </c>
      <c r="U20" s="34">
        <f t="shared" si="3"/>
        <v>-2794.4662175927165</v>
      </c>
      <c r="V20" s="35">
        <f>IRR!M19</f>
        <v>0</v>
      </c>
    </row>
    <row r="21" spans="1:22" x14ac:dyDescent="0.25">
      <c r="A21" s="36">
        <v>17</v>
      </c>
      <c r="B21" s="33">
        <v>0</v>
      </c>
      <c r="C21" s="33">
        <f>C20*(1+'exog. rate data'!$B$6)</f>
        <v>0</v>
      </c>
      <c r="D21" s="33">
        <f>D20*(1+'exog. rate data'!$B$7)</f>
        <v>0</v>
      </c>
      <c r="E21" s="33">
        <f>E20*(1+'exog. rate data'!$B$8)</f>
        <v>0</v>
      </c>
      <c r="F21" s="33"/>
      <c r="G21" s="33"/>
      <c r="H21" s="33"/>
      <c r="I21" s="33">
        <f>I20*(1+'exog. rate data'!$B$10)</f>
        <v>0</v>
      </c>
      <c r="J21" s="33"/>
      <c r="K21" s="33">
        <f>K20*(1+'exog. rate data'!$B$11)</f>
        <v>18000</v>
      </c>
      <c r="L21" s="37">
        <v>0</v>
      </c>
      <c r="M21" s="33">
        <f>C20*'exog. rate data'!$B$5</f>
        <v>0</v>
      </c>
      <c r="N21" s="33">
        <f>C20*'exog. rate data'!$B$5</f>
        <v>0</v>
      </c>
      <c r="O21" s="33">
        <f>(I21-K21-L21)*(1-'exog. rate data'!$B$3)+N21</f>
        <v>-10800</v>
      </c>
      <c r="P21" s="33">
        <f>(1-'exog. rate data'!B19)*('GWS '!G21-'GWS '!$G$4)</f>
        <v>0</v>
      </c>
      <c r="Q21" s="33">
        <f>(J21-$J$4)*(1-'exog. rate data'!$B$3)</f>
        <v>0</v>
      </c>
      <c r="R21" s="34">
        <f>(D21-E21)*(1-'exog. rate data'!$B$3)</f>
        <v>0</v>
      </c>
      <c r="S21" s="34"/>
      <c r="T21" s="34">
        <f>NPV('exog. rate data'!$B$4,$O$5:O20,S21)-$B$4+C$4</f>
        <v>-49584.278696302084</v>
      </c>
      <c r="U21" s="34">
        <f t="shared" si="3"/>
        <v>-2916.7222762530637</v>
      </c>
      <c r="V21" s="35">
        <f>IRR!M20</f>
        <v>0</v>
      </c>
    </row>
    <row r="22" spans="1:22" x14ac:dyDescent="0.25">
      <c r="A22" s="36">
        <v>18</v>
      </c>
      <c r="B22" s="33">
        <v>0</v>
      </c>
      <c r="C22" s="33">
        <f>C21*(1+'exog. rate data'!$B$6)</f>
        <v>0</v>
      </c>
      <c r="D22" s="33">
        <f>D21*(1+'exog. rate data'!$B$7)</f>
        <v>0</v>
      </c>
      <c r="E22" s="33">
        <f>E21*(1+'exog. rate data'!$B$8)</f>
        <v>0</v>
      </c>
      <c r="F22" s="33"/>
      <c r="G22" s="33"/>
      <c r="H22" s="33"/>
      <c r="I22" s="33">
        <f>I21*(1+'exog. rate data'!$B$10)</f>
        <v>0</v>
      </c>
      <c r="J22" s="33"/>
      <c r="K22" s="33">
        <f>K21*(1+'exog. rate data'!$B$11)</f>
        <v>18000</v>
      </c>
      <c r="L22" s="37">
        <v>0</v>
      </c>
      <c r="M22" s="33">
        <f>C21*'exog. rate data'!$B$5</f>
        <v>0</v>
      </c>
      <c r="N22" s="33">
        <f>C21*'exog. rate data'!$B$5</f>
        <v>0</v>
      </c>
      <c r="O22" s="33">
        <f>(I22-K22-L22)*(1-'exog. rate data'!$B$3)+N22</f>
        <v>-10800</v>
      </c>
      <c r="P22" s="33">
        <f>(1-'exog. rate data'!B20)*('GWS '!G22-'GWS '!$G$4)</f>
        <v>0</v>
      </c>
      <c r="Q22" s="33">
        <f>(J22-$J$4)*(1-'exog. rate data'!$B$3)</f>
        <v>0</v>
      </c>
      <c r="R22" s="34">
        <f>(D22-E22)*(1-'exog. rate data'!$B$3)</f>
        <v>0</v>
      </c>
      <c r="S22" s="34"/>
      <c r="T22" s="34">
        <f>NPV('exog. rate data'!$B$4,$O$5:O21,S22)-$B$4+C$4</f>
        <v>-54220.643315539586</v>
      </c>
      <c r="U22" s="34">
        <f t="shared" si="3"/>
        <v>-3012.2579619744215</v>
      </c>
      <c r="V22" s="35">
        <f>IRR!M21</f>
        <v>0</v>
      </c>
    </row>
    <row r="23" spans="1:22" x14ac:dyDescent="0.25">
      <c r="A23" s="36">
        <v>19</v>
      </c>
      <c r="B23" s="33">
        <v>0</v>
      </c>
      <c r="C23" s="33">
        <f>C22*(1+'exog. rate data'!$B$6)</f>
        <v>0</v>
      </c>
      <c r="D23" s="33">
        <f>D22*(1+'exog. rate data'!$B$7)</f>
        <v>0</v>
      </c>
      <c r="E23" s="33">
        <f>E22*(1+'exog. rate data'!$B$8)</f>
        <v>0</v>
      </c>
      <c r="F23" s="33"/>
      <c r="G23" s="33"/>
      <c r="H23" s="33"/>
      <c r="I23" s="33">
        <f>I22*(1+'exog. rate data'!$B$10)</f>
        <v>0</v>
      </c>
      <c r="J23" s="33"/>
      <c r="K23" s="33">
        <f>K22*(1+'exog. rate data'!$B$11)</f>
        <v>18000</v>
      </c>
      <c r="L23" s="37">
        <v>0</v>
      </c>
      <c r="M23" s="33">
        <f>C22*'exog. rate data'!$B$5</f>
        <v>0</v>
      </c>
      <c r="N23" s="33">
        <f>C22*'exog. rate data'!$B$5</f>
        <v>0</v>
      </c>
      <c r="O23" s="33">
        <f>(I23-K23-L23)*(1-'exog. rate data'!$B$3)+N23</f>
        <v>-10800</v>
      </c>
      <c r="P23" s="33">
        <f>(1-'exog. rate data'!B21)*('GWS '!G23-'GWS '!$G$4)</f>
        <v>0</v>
      </c>
      <c r="Q23" s="33">
        <f>(J23-$J$4)*(1-'exog. rate data'!$B$3)</f>
        <v>0</v>
      </c>
      <c r="R23" s="34">
        <f>(D23-E23)*(1-'exog. rate data'!$B$3)</f>
        <v>0</v>
      </c>
      <c r="S23" s="34"/>
      <c r="T23" s="34">
        <f>NPV('exog. rate data'!$B$4,$O$5:O22,S23)-$B$4+C$4</f>
        <v>-58632.027349067183</v>
      </c>
      <c r="U23" s="34">
        <f t="shared" si="3"/>
        <v>-3085.8961762666936</v>
      </c>
      <c r="V23" s="35">
        <f>IRR!M22</f>
        <v>0</v>
      </c>
    </row>
    <row r="24" spans="1:22" x14ac:dyDescent="0.25">
      <c r="A24" s="36">
        <v>20</v>
      </c>
      <c r="B24" s="33">
        <v>0</v>
      </c>
      <c r="C24" s="33">
        <f>C23*(1+'exog. rate data'!$B$6)</f>
        <v>0</v>
      </c>
      <c r="D24" s="33">
        <f>D23*(1+'exog. rate data'!$B$7)</f>
        <v>0</v>
      </c>
      <c r="E24" s="33">
        <f>E23*(1+'exog. rate data'!$B$8)</f>
        <v>0</v>
      </c>
      <c r="F24" s="33"/>
      <c r="G24" s="33"/>
      <c r="H24" s="33"/>
      <c r="I24" s="33">
        <f>I23*(1+'exog. rate data'!$B$10)</f>
        <v>0</v>
      </c>
      <c r="J24" s="33"/>
      <c r="K24" s="33">
        <f>K23*(1+'exog. rate data'!$B$11)</f>
        <v>18000</v>
      </c>
      <c r="L24" s="37">
        <v>0</v>
      </c>
      <c r="M24" s="33">
        <f>C23*'exog. rate data'!$B$5</f>
        <v>0</v>
      </c>
      <c r="N24" s="33">
        <f>C23*'exog. rate data'!$B$5</f>
        <v>0</v>
      </c>
      <c r="O24" s="33">
        <f>(I24-K24-L24)*(1-'exog. rate data'!$B$3)+N24</f>
        <v>-10800</v>
      </c>
      <c r="P24" s="33">
        <f>(1-'exog. rate data'!B22)*('GWS '!G24-'GWS '!$G$4)</f>
        <v>0</v>
      </c>
      <c r="Q24" s="33">
        <f>(J24-$J$4)*(1-'exog. rate data'!$B$3)</f>
        <v>0</v>
      </c>
      <c r="R24" s="34">
        <f>(D24-E24)*(1-'exog. rate data'!$B$3)</f>
        <v>0</v>
      </c>
      <c r="S24" s="34"/>
      <c r="T24" s="34">
        <f>NPV('exog. rate data'!$B$4,$O$5:O23,S24)-$B$4+C$4</f>
        <v>-62829.3480279707</v>
      </c>
      <c r="U24" s="34">
        <f t="shared" si="3"/>
        <v>-3141.467401398535</v>
      </c>
      <c r="V24" s="35">
        <f>IRR!M23</f>
        <v>0</v>
      </c>
    </row>
    <row r="25" spans="1:22" x14ac:dyDescent="0.25">
      <c r="A25" s="36">
        <v>21</v>
      </c>
      <c r="B25" s="33">
        <v>0</v>
      </c>
      <c r="C25" s="33">
        <f>C24*(1+'exog. rate data'!$B$6)</f>
        <v>0</v>
      </c>
      <c r="D25" s="33">
        <f>D24*(1+'exog. rate data'!$B$7)</f>
        <v>0</v>
      </c>
      <c r="E25" s="33">
        <f>E24*(1+'exog. rate data'!$B$8)</f>
        <v>0</v>
      </c>
      <c r="F25" s="33"/>
      <c r="G25" s="33"/>
      <c r="H25" s="33"/>
      <c r="I25" s="33">
        <f>I24*(1+'exog. rate data'!$B$10)</f>
        <v>0</v>
      </c>
      <c r="J25" s="33"/>
      <c r="K25" s="33">
        <f>K24*(1+'exog. rate data'!$B$11)</f>
        <v>18000</v>
      </c>
      <c r="L25" s="37">
        <v>0</v>
      </c>
      <c r="M25" s="33">
        <f>C24*'exog. rate data'!$B$5</f>
        <v>0</v>
      </c>
      <c r="N25" s="33">
        <f>C24*'exog. rate data'!$B$5</f>
        <v>0</v>
      </c>
      <c r="O25" s="33">
        <f>(I25-K25-L25)*(1-'exog. rate data'!$B$3)+N25</f>
        <v>-10800</v>
      </c>
      <c r="P25" s="33">
        <f>(1-'exog. rate data'!B23)*('GWS '!G25-'GWS '!$G$4)</f>
        <v>0</v>
      </c>
      <c r="Q25" s="33">
        <f>(J25-$J$4)*(1-'exog. rate data'!$B$3)</f>
        <v>0</v>
      </c>
      <c r="R25" s="34">
        <f>(D25-E25)*(1-'exog. rate data'!$B$3)</f>
        <v>0</v>
      </c>
      <c r="S25" s="34"/>
      <c r="T25" s="34">
        <f>NPV('exog. rate data'!$B$4,$O$5:O24,S25)-$B$4+C$4</f>
        <v>-66822.992822360349</v>
      </c>
      <c r="U25" s="34">
        <f t="shared" si="3"/>
        <v>-3182.0472772552548</v>
      </c>
      <c r="V25" s="35">
        <f>IRR!M24</f>
        <v>0</v>
      </c>
    </row>
    <row r="26" spans="1:22" x14ac:dyDescent="0.25">
      <c r="A26" s="36">
        <v>22</v>
      </c>
      <c r="B26" s="33">
        <v>0</v>
      </c>
      <c r="C26" s="33">
        <f>C25*(1+'exog. rate data'!$B$6)</f>
        <v>0</v>
      </c>
      <c r="D26" s="33">
        <f>D25*(1+'exog. rate data'!$B$7)</f>
        <v>0</v>
      </c>
      <c r="E26" s="33">
        <f>E25*(1+'exog. rate data'!$B$8)</f>
        <v>0</v>
      </c>
      <c r="F26" s="33"/>
      <c r="G26" s="33"/>
      <c r="H26" s="33"/>
      <c r="I26" s="33">
        <f>I25*(1+'exog. rate data'!$B$10)</f>
        <v>0</v>
      </c>
      <c r="J26" s="33"/>
      <c r="K26" s="33">
        <f>K25*(1+'exog. rate data'!$B$11)</f>
        <v>18000</v>
      </c>
      <c r="L26" s="37">
        <v>0</v>
      </c>
      <c r="M26" s="33">
        <f>C25*'exog. rate data'!$B$5</f>
        <v>0</v>
      </c>
      <c r="N26" s="33">
        <f>C25*'exog. rate data'!$B$5</f>
        <v>0</v>
      </c>
      <c r="O26" s="33">
        <f>(I26-K26-L26)*(1-'exog. rate data'!$B$3)+N26</f>
        <v>-10800</v>
      </c>
      <c r="P26" s="33">
        <f>(1-'exog. rate data'!B24)*('GWS '!G26-'GWS '!$G$4)</f>
        <v>0</v>
      </c>
      <c r="Q26" s="33">
        <f>(J26-$J$4)*(1-'exog. rate data'!$B$3)</f>
        <v>0</v>
      </c>
      <c r="R26" s="34">
        <f>(D26-E26)*(1-'exog. rate data'!$B$3)</f>
        <v>0</v>
      </c>
      <c r="S26" s="34"/>
      <c r="T26" s="34">
        <f>NPV('exog. rate data'!$B$4,$O$5:O25,S26)-$B$4+C$4</f>
        <v>-70622.845148135471</v>
      </c>
      <c r="U26" s="34">
        <f t="shared" si="3"/>
        <v>-3210.1293249152486</v>
      </c>
      <c r="V26" s="35">
        <f>IRR!M25</f>
        <v>0</v>
      </c>
    </row>
    <row r="27" spans="1:22" x14ac:dyDescent="0.25">
      <c r="A27" s="36">
        <v>23</v>
      </c>
      <c r="B27" s="33">
        <v>0</v>
      </c>
      <c r="C27" s="33">
        <f>C26*(1+'exog. rate data'!$B$6)</f>
        <v>0</v>
      </c>
      <c r="D27" s="33">
        <f>D26*(1+'exog. rate data'!$B$7)</f>
        <v>0</v>
      </c>
      <c r="E27" s="33">
        <f>E26*(1+'exog. rate data'!$B$8)</f>
        <v>0</v>
      </c>
      <c r="F27" s="33"/>
      <c r="G27" s="33"/>
      <c r="H27" s="33"/>
      <c r="I27" s="33">
        <f>I26*(1+'exog. rate data'!$B$10)</f>
        <v>0</v>
      </c>
      <c r="J27" s="33"/>
      <c r="K27" s="33">
        <f>K26*(1+'exog. rate data'!$B$11)</f>
        <v>18000</v>
      </c>
      <c r="L27" s="37">
        <v>0</v>
      </c>
      <c r="M27" s="33">
        <f>C26*'exog. rate data'!$B$5</f>
        <v>0</v>
      </c>
      <c r="N27" s="33">
        <f>C26*'exog. rate data'!$B$5</f>
        <v>0</v>
      </c>
      <c r="O27" s="33">
        <f>(I27-K27-L27)*(1-'exog. rate data'!$B$3)+N27</f>
        <v>-10800</v>
      </c>
      <c r="P27" s="33">
        <f>(1-'exog. rate data'!B25)*('GWS '!G27-'GWS '!$G$4)</f>
        <v>0</v>
      </c>
      <c r="Q27" s="33">
        <f>(J27-$J$4)*(1-'exog. rate data'!$B$3)</f>
        <v>0</v>
      </c>
      <c r="R27" s="34">
        <f>(D27-E27)*(1-'exog. rate data'!$B$3)</f>
        <v>0</v>
      </c>
      <c r="S27" s="34"/>
      <c r="T27" s="34">
        <f>NPV('exog. rate data'!$B$4,$O$5:O26,S27)-$B$4+C$4</f>
        <v>-74238.308826323017</v>
      </c>
      <c r="U27" s="34">
        <f t="shared" si="3"/>
        <v>-3227.7525576662183</v>
      </c>
      <c r="V27" s="35">
        <f>IRR!M26</f>
        <v>0</v>
      </c>
    </row>
    <row r="28" spans="1:22" x14ac:dyDescent="0.25">
      <c r="A28" s="36">
        <v>24</v>
      </c>
      <c r="B28" s="33">
        <v>0</v>
      </c>
      <c r="C28" s="33">
        <f>C27*(1+'exog. rate data'!$B$6)</f>
        <v>0</v>
      </c>
      <c r="D28" s="33">
        <f>D27*(1+'exog. rate data'!$B$7)</f>
        <v>0</v>
      </c>
      <c r="E28" s="33">
        <f>E27*(1+'exog. rate data'!$B$8)</f>
        <v>0</v>
      </c>
      <c r="F28" s="33"/>
      <c r="G28" s="33"/>
      <c r="H28" s="33"/>
      <c r="I28" s="33">
        <f>I27*(1+'exog. rate data'!$B$10)</f>
        <v>0</v>
      </c>
      <c r="J28" s="33"/>
      <c r="K28" s="33">
        <f>K27*(1+'exog. rate data'!$B$11)</f>
        <v>18000</v>
      </c>
      <c r="L28" s="37">
        <v>0</v>
      </c>
      <c r="M28" s="33">
        <f>C27*'exog. rate data'!$B$5</f>
        <v>0</v>
      </c>
      <c r="N28" s="33">
        <f>C27*'exog. rate data'!$B$5</f>
        <v>0</v>
      </c>
      <c r="O28" s="33">
        <f>(I28-K28-L28)*(1-'exog. rate data'!$B$3)+N28</f>
        <v>-10800</v>
      </c>
      <c r="P28" s="33">
        <f>(1-'exog. rate data'!B26)*('GWS '!G28-'GWS '!$G$4)</f>
        <v>0</v>
      </c>
      <c r="Q28" s="33">
        <f>(J28-$J$4)*(1-'exog. rate data'!$B$3)</f>
        <v>0</v>
      </c>
      <c r="R28" s="34">
        <f>(D28-E28)*(1-'exog. rate data'!$B$3)</f>
        <v>0</v>
      </c>
      <c r="S28" s="34"/>
      <c r="T28" s="34">
        <f>NPV('exog. rate data'!$B$4,$O$5:O27,S28)-$B$4+C$4</f>
        <v>-77678.331355521455</v>
      </c>
      <c r="U28" s="34">
        <f t="shared" si="3"/>
        <v>-3236.5971398133938</v>
      </c>
      <c r="V28" s="35">
        <f>IRR!M27</f>
        <v>0</v>
      </c>
    </row>
    <row r="29" spans="1:22" x14ac:dyDescent="0.25">
      <c r="A29" s="36">
        <v>25</v>
      </c>
      <c r="B29" s="33">
        <v>0</v>
      </c>
      <c r="C29" s="33">
        <f>C28*(1+'exog. rate data'!$B$6)</f>
        <v>0</v>
      </c>
      <c r="D29" s="33">
        <f>D28*(1+'exog. rate data'!$B$7)</f>
        <v>0</v>
      </c>
      <c r="E29" s="33">
        <f>E28*(1+'exog. rate data'!$B$8)</f>
        <v>0</v>
      </c>
      <c r="F29" s="33"/>
      <c r="G29" s="33"/>
      <c r="H29" s="33"/>
      <c r="I29" s="33">
        <f>I28*(1+'exog. rate data'!$B$10)</f>
        <v>0</v>
      </c>
      <c r="J29" s="33"/>
      <c r="K29" s="33">
        <f>K28*(1+'exog. rate data'!$B$11)</f>
        <v>18000</v>
      </c>
      <c r="L29" s="37">
        <v>0</v>
      </c>
      <c r="M29" s="33">
        <f>C28*'exog. rate data'!$B$5</f>
        <v>0</v>
      </c>
      <c r="N29" s="33">
        <f>C28*'exog. rate data'!$B$5</f>
        <v>0</v>
      </c>
      <c r="O29" s="33">
        <f>(I29-K29-L29)*(1-'exog. rate data'!$B$3)+N29</f>
        <v>-10800</v>
      </c>
      <c r="P29" s="33">
        <f>(1-'exog. rate data'!B27)*('GWS '!G29-'GWS '!$G$4)</f>
        <v>0</v>
      </c>
      <c r="Q29" s="33">
        <f>(J29-$J$4)*(1-'exog. rate data'!$B$3)</f>
        <v>0</v>
      </c>
      <c r="R29" s="34">
        <f>(D29-E29)*(1-'exog. rate data'!$B$3)</f>
        <v>0</v>
      </c>
      <c r="S29" s="34"/>
      <c r="T29" s="34">
        <f>NPV('exog. rate data'!$B$4,$O$5:O28,S29)-$B$4+C$4</f>
        <v>-80951.426055044227</v>
      </c>
      <c r="U29" s="34">
        <f t="shared" si="3"/>
        <v>-3238.057042201769</v>
      </c>
      <c r="V29" s="35">
        <f>IRR!M28</f>
        <v>0</v>
      </c>
    </row>
    <row r="30" spans="1:22" x14ac:dyDescent="0.25">
      <c r="A30" s="17"/>
      <c r="H30" s="2"/>
      <c r="V30" s="8"/>
    </row>
    <row r="31" spans="1:22" x14ac:dyDescent="0.25">
      <c r="A31" s="17"/>
      <c r="H31" s="2"/>
    </row>
    <row r="32" spans="1:22" x14ac:dyDescent="0.25">
      <c r="A32" s="17"/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  <row r="38" spans="8:8" x14ac:dyDescent="0.25">
      <c r="H38" s="2"/>
    </row>
    <row r="39" spans="8:8" x14ac:dyDescent="0.25">
      <c r="H39" s="2"/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1D9B-3CED-4D93-B85D-B817C5E3E75D}">
  <dimension ref="A1:P6"/>
  <sheetViews>
    <sheetView tabSelected="1" zoomScale="130" zoomScaleNormal="130" workbookViewId="0">
      <selection activeCell="T20" sqref="T20"/>
    </sheetView>
  </sheetViews>
  <sheetFormatPr defaultRowHeight="15" x14ac:dyDescent="0.25"/>
  <cols>
    <col min="1" max="1" width="4.85546875" bestFit="1" customWidth="1"/>
    <col min="2" max="2" width="18.42578125" bestFit="1" customWidth="1"/>
    <col min="3" max="3" width="12.5703125" bestFit="1" customWidth="1"/>
    <col min="4" max="4" width="11.7109375" bestFit="1" customWidth="1"/>
    <col min="5" max="5" width="6.5703125" bestFit="1" customWidth="1"/>
    <col min="6" max="6" width="7.7109375" bestFit="1" customWidth="1"/>
    <col min="7" max="7" width="6.5703125" bestFit="1" customWidth="1"/>
    <col min="8" max="8" width="9.28515625" bestFit="1" customWidth="1"/>
    <col min="9" max="10" width="6.5703125" bestFit="1" customWidth="1"/>
    <col min="11" max="11" width="17.42578125" bestFit="1" customWidth="1"/>
    <col min="12" max="12" width="6.5703125" bestFit="1" customWidth="1"/>
    <col min="13" max="13" width="12.28515625" bestFit="1" customWidth="1"/>
    <col min="14" max="14" width="5.28515625" bestFit="1" customWidth="1"/>
    <col min="15" max="15" width="8" bestFit="1" customWidth="1"/>
    <col min="16" max="16" width="13.28515625" bestFit="1" customWidth="1"/>
  </cols>
  <sheetData>
    <row r="1" spans="1:16" ht="18" x14ac:dyDescent="0.35">
      <c r="A1" s="20" t="s">
        <v>33</v>
      </c>
      <c r="B1" s="20" t="s">
        <v>55</v>
      </c>
      <c r="C1" s="20" t="s">
        <v>48</v>
      </c>
      <c r="D1" s="20" t="s">
        <v>49</v>
      </c>
      <c r="E1" s="20" t="s">
        <v>14</v>
      </c>
      <c r="F1" s="20" t="s">
        <v>17</v>
      </c>
      <c r="G1" s="21" t="s">
        <v>12</v>
      </c>
      <c r="H1" s="20" t="s">
        <v>18</v>
      </c>
      <c r="I1" s="20" t="s">
        <v>19</v>
      </c>
      <c r="J1" s="21" t="s">
        <v>20</v>
      </c>
      <c r="K1" s="21" t="s">
        <v>50</v>
      </c>
      <c r="L1" s="20" t="s">
        <v>51</v>
      </c>
      <c r="M1" s="20" t="s">
        <v>52</v>
      </c>
      <c r="N1" s="20" t="s">
        <v>21</v>
      </c>
      <c r="O1" s="19" t="s">
        <v>54</v>
      </c>
      <c r="P1" s="20" t="s">
        <v>53</v>
      </c>
    </row>
    <row r="2" spans="1:16" x14ac:dyDescent="0.25">
      <c r="A2" s="23">
        <v>0</v>
      </c>
      <c r="B2" s="23"/>
      <c r="C2" s="23"/>
      <c r="D2" s="23"/>
      <c r="E2" s="23"/>
      <c r="F2" s="23"/>
      <c r="G2" s="24"/>
      <c r="H2" s="23"/>
      <c r="I2" s="23"/>
      <c r="J2" s="24"/>
      <c r="K2" s="24"/>
      <c r="L2" s="23">
        <v>40000</v>
      </c>
      <c r="M2" s="23"/>
      <c r="N2" s="23"/>
      <c r="O2" s="19">
        <v>40000</v>
      </c>
      <c r="P2" s="23">
        <v>40000</v>
      </c>
    </row>
    <row r="3" spans="1:16" x14ac:dyDescent="0.25">
      <c r="A3" s="23">
        <v>1</v>
      </c>
      <c r="B3" s="23">
        <v>500</v>
      </c>
      <c r="C3" s="23">
        <v>40</v>
      </c>
      <c r="D3" s="23">
        <v>18</v>
      </c>
      <c r="E3" s="23">
        <f>B3*C3</f>
        <v>20000</v>
      </c>
      <c r="F3" s="23">
        <v>1000</v>
      </c>
      <c r="G3" s="23">
        <f>E3-F3</f>
        <v>19000</v>
      </c>
      <c r="H3" s="23">
        <f>B3*D3</f>
        <v>9000</v>
      </c>
      <c r="I3" s="23">
        <v>100</v>
      </c>
      <c r="J3" s="23">
        <v>9350</v>
      </c>
      <c r="K3" s="23">
        <v>0.25</v>
      </c>
      <c r="L3" s="23"/>
      <c r="M3" s="23">
        <f>K3*$L$2</f>
        <v>10000</v>
      </c>
      <c r="N3" s="25">
        <v>0</v>
      </c>
      <c r="O3" s="19">
        <f>$L$2-SUM($M$3:M3)</f>
        <v>30000</v>
      </c>
      <c r="P3" s="19">
        <v>30000</v>
      </c>
    </row>
    <row r="4" spans="1:16" x14ac:dyDescent="0.25">
      <c r="A4" s="23">
        <v>2</v>
      </c>
      <c r="B4" s="23">
        <v>755</v>
      </c>
      <c r="C4" s="23">
        <v>40</v>
      </c>
      <c r="D4" s="23">
        <v>18</v>
      </c>
      <c r="E4" s="23">
        <f t="shared" ref="E4:E6" si="0">B4*C4</f>
        <v>30200</v>
      </c>
      <c r="F4" s="23">
        <v>1200</v>
      </c>
      <c r="G4" s="23">
        <f>E4-F4+F3</f>
        <v>30000</v>
      </c>
      <c r="H4" s="23">
        <f t="shared" ref="H4:H6" si="1">B4*D4</f>
        <v>13590</v>
      </c>
      <c r="I4" s="23">
        <v>200</v>
      </c>
      <c r="J4" s="23">
        <v>13490</v>
      </c>
      <c r="K4" s="23">
        <v>0.375</v>
      </c>
      <c r="L4" s="23">
        <v>0</v>
      </c>
      <c r="M4" s="23">
        <f t="shared" ref="M4:M6" si="2">K4*$L$2</f>
        <v>15000</v>
      </c>
      <c r="N4" s="25">
        <v>0</v>
      </c>
      <c r="O4" s="19">
        <f>$L$2-SUM($M$3:M4)</f>
        <v>15000</v>
      </c>
      <c r="P4" s="23">
        <v>15000</v>
      </c>
    </row>
    <row r="5" spans="1:16" x14ac:dyDescent="0.25">
      <c r="A5" s="23">
        <v>3</v>
      </c>
      <c r="B5" s="23">
        <v>890</v>
      </c>
      <c r="C5" s="23">
        <v>40</v>
      </c>
      <c r="D5" s="23">
        <v>18</v>
      </c>
      <c r="E5" s="23">
        <f t="shared" si="0"/>
        <v>35600</v>
      </c>
      <c r="F5" s="23">
        <v>800</v>
      </c>
      <c r="G5" s="23">
        <f>E5-F5+F4</f>
        <v>36000</v>
      </c>
      <c r="H5" s="23">
        <v>16220</v>
      </c>
      <c r="I5" s="23">
        <v>100</v>
      </c>
      <c r="J5" s="23">
        <v>16120</v>
      </c>
      <c r="K5" s="23">
        <v>0.25</v>
      </c>
      <c r="L5" s="23">
        <v>0</v>
      </c>
      <c r="M5" s="23">
        <f t="shared" si="2"/>
        <v>10000</v>
      </c>
      <c r="N5" s="25">
        <v>0</v>
      </c>
      <c r="O5" s="19">
        <f>$L$2-SUM($M$3:M5)</f>
        <v>5000</v>
      </c>
      <c r="P5" s="23">
        <v>5000</v>
      </c>
    </row>
    <row r="6" spans="1:16" x14ac:dyDescent="0.25">
      <c r="A6" s="23">
        <v>4</v>
      </c>
      <c r="B6" s="23">
        <v>990</v>
      </c>
      <c r="C6" s="23">
        <v>40</v>
      </c>
      <c r="D6" s="23">
        <v>18</v>
      </c>
      <c r="E6" s="23">
        <f t="shared" si="0"/>
        <v>39600</v>
      </c>
      <c r="F6" s="23">
        <v>400</v>
      </c>
      <c r="G6" s="23">
        <f>E6-F6+F5</f>
        <v>40000</v>
      </c>
      <c r="H6" s="23">
        <f t="shared" si="1"/>
        <v>17820</v>
      </c>
      <c r="I6" s="23">
        <v>100</v>
      </c>
      <c r="J6" s="23">
        <v>17820</v>
      </c>
      <c r="K6" s="23">
        <v>0.125</v>
      </c>
      <c r="L6" s="23">
        <v>0</v>
      </c>
      <c r="M6" s="23">
        <f t="shared" si="2"/>
        <v>5000</v>
      </c>
      <c r="N6" s="25">
        <v>0</v>
      </c>
      <c r="O6" s="19">
        <f>$L$2-SUM($M$3:M6)</f>
        <v>0</v>
      </c>
      <c r="P6" s="23">
        <v>0</v>
      </c>
    </row>
  </sheetData>
  <phoneticPr fontId="7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="160" zoomScaleNormal="160" workbookViewId="0"/>
  </sheetViews>
  <sheetFormatPr defaultRowHeight="15" x14ac:dyDescent="0.25"/>
  <cols>
    <col min="1" max="1" width="21.42578125" customWidth="1"/>
    <col min="2" max="2" width="6.85546875" customWidth="1"/>
  </cols>
  <sheetData>
    <row r="1" spans="1:4" x14ac:dyDescent="0.25">
      <c r="A1" s="9" t="s">
        <v>43</v>
      </c>
    </row>
    <row r="2" spans="1:4" ht="17.25" x14ac:dyDescent="0.25">
      <c r="A2" t="s">
        <v>56</v>
      </c>
      <c r="B2">
        <v>8.5000000000000006E-2</v>
      </c>
    </row>
    <row r="3" spans="1:4" x14ac:dyDescent="0.25">
      <c r="A3" t="s">
        <v>11</v>
      </c>
      <c r="B3">
        <v>0.4</v>
      </c>
    </row>
    <row r="4" spans="1:4" ht="17.25" x14ac:dyDescent="0.25">
      <c r="A4" t="s">
        <v>57</v>
      </c>
      <c r="B4">
        <f>B2*(1-B3)</f>
        <v>5.1000000000000004E-2</v>
      </c>
    </row>
    <row r="5" spans="1:4" x14ac:dyDescent="0.25">
      <c r="A5" t="s">
        <v>42</v>
      </c>
      <c r="B5">
        <v>0.06</v>
      </c>
    </row>
    <row r="10" spans="1:4" x14ac:dyDescent="0.25">
      <c r="A10" s="22"/>
    </row>
    <row r="16" spans="1:4" x14ac:dyDescent="0.25">
      <c r="D16" s="7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workbookViewId="0">
      <selection activeCell="B9" sqref="B9"/>
    </sheetView>
  </sheetViews>
  <sheetFormatPr defaultRowHeight="15" x14ac:dyDescent="0.25"/>
  <cols>
    <col min="1" max="1" width="23.85546875" customWidth="1"/>
    <col min="2" max="2" width="10.5703125" customWidth="1"/>
    <col min="3" max="3" width="11" customWidth="1"/>
    <col min="4" max="4" width="10.85546875" bestFit="1" customWidth="1"/>
    <col min="5" max="5" width="10.7109375" customWidth="1"/>
    <col min="6" max="6" width="10.5703125" bestFit="1" customWidth="1"/>
    <col min="7" max="7" width="10" customWidth="1"/>
    <col min="8" max="8" width="9.85546875" customWidth="1"/>
    <col min="9" max="9" width="10.7109375" customWidth="1"/>
    <col min="10" max="10" width="9.85546875" customWidth="1"/>
    <col min="11" max="11" width="9.85546875" bestFit="1" customWidth="1"/>
    <col min="12" max="12" width="10" customWidth="1"/>
    <col min="13" max="13" width="10.28515625" customWidth="1"/>
    <col min="14" max="14" width="9.7109375" customWidth="1"/>
    <col min="15" max="15" width="10.28515625" customWidth="1"/>
    <col min="16" max="17" width="10" customWidth="1"/>
    <col min="18" max="19" width="9.85546875" customWidth="1"/>
    <col min="20" max="21" width="9.5703125" customWidth="1"/>
    <col min="22" max="22" width="10.140625" customWidth="1"/>
    <col min="23" max="23" width="10.42578125" customWidth="1"/>
    <col min="24" max="24" width="9.5703125" customWidth="1"/>
    <col min="25" max="25" width="10" customWidth="1"/>
    <col min="26" max="26" width="9.5703125" customWidth="1"/>
  </cols>
  <sheetData>
    <row r="1" spans="1:26" x14ac:dyDescent="0.25">
      <c r="A1" t="s">
        <v>2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23</v>
      </c>
      <c r="G1" s="11" t="s">
        <v>24</v>
      </c>
      <c r="H1" s="11" t="s">
        <v>25</v>
      </c>
      <c r="I1" s="11" t="s">
        <v>26</v>
      </c>
      <c r="J1" s="11" t="s">
        <v>27</v>
      </c>
      <c r="K1" s="11" t="s">
        <v>28</v>
      </c>
      <c r="L1" s="11" t="s">
        <v>29</v>
      </c>
      <c r="M1" s="11" t="s">
        <v>30</v>
      </c>
      <c r="N1" s="11" t="s">
        <v>31</v>
      </c>
      <c r="O1" s="11" t="s">
        <v>32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B2" s="3">
        <f>-('GWS '!B4+'GWS '!G4-'GWS '!C4)</f>
        <v>-40000</v>
      </c>
      <c r="C2" s="3">
        <f>B2</f>
        <v>-40000</v>
      </c>
      <c r="D2" s="3">
        <f t="shared" ref="D2:Z2" si="0">C2</f>
        <v>-40000</v>
      </c>
      <c r="E2" s="3">
        <f t="shared" si="0"/>
        <v>-40000</v>
      </c>
      <c r="F2" s="11">
        <f t="shared" si="0"/>
        <v>-40000</v>
      </c>
      <c r="G2" s="11">
        <f t="shared" si="0"/>
        <v>-40000</v>
      </c>
      <c r="H2" s="11">
        <f t="shared" si="0"/>
        <v>-40000</v>
      </c>
      <c r="I2" s="11">
        <f t="shared" si="0"/>
        <v>-40000</v>
      </c>
      <c r="J2" s="11">
        <f t="shared" si="0"/>
        <v>-40000</v>
      </c>
      <c r="K2" s="11">
        <f t="shared" si="0"/>
        <v>-40000</v>
      </c>
      <c r="L2" s="11">
        <f t="shared" si="0"/>
        <v>-40000</v>
      </c>
      <c r="M2" s="11">
        <f t="shared" si="0"/>
        <v>-40000</v>
      </c>
      <c r="N2" s="11">
        <f t="shared" si="0"/>
        <v>-40000</v>
      </c>
      <c r="O2" s="11">
        <f t="shared" si="0"/>
        <v>-40000</v>
      </c>
      <c r="P2" s="11">
        <f t="shared" si="0"/>
        <v>-40000</v>
      </c>
      <c r="Q2" s="11">
        <f t="shared" si="0"/>
        <v>-40000</v>
      </c>
      <c r="R2" s="11">
        <f t="shared" si="0"/>
        <v>-40000</v>
      </c>
      <c r="S2" s="11">
        <f t="shared" si="0"/>
        <v>-40000</v>
      </c>
      <c r="T2" s="11">
        <f t="shared" si="0"/>
        <v>-40000</v>
      </c>
      <c r="U2" s="11">
        <f t="shared" si="0"/>
        <v>-40000</v>
      </c>
      <c r="V2" s="11">
        <f t="shared" si="0"/>
        <v>-40000</v>
      </c>
      <c r="W2" s="11">
        <f t="shared" si="0"/>
        <v>-40000</v>
      </c>
      <c r="X2" s="11">
        <f t="shared" si="0"/>
        <v>-40000</v>
      </c>
      <c r="Y2" s="11">
        <f t="shared" si="0"/>
        <v>-40000</v>
      </c>
      <c r="Z2" s="11">
        <f t="shared" si="0"/>
        <v>-40000</v>
      </c>
    </row>
    <row r="3" spans="1:26" x14ac:dyDescent="0.25">
      <c r="B3" s="3">
        <f>'GWS '!S5</f>
        <v>40600</v>
      </c>
      <c r="C3" s="3">
        <f>'GWS '!O5</f>
        <v>10000</v>
      </c>
      <c r="D3" s="3">
        <f>C3</f>
        <v>10000</v>
      </c>
      <c r="E3" s="3">
        <f t="shared" ref="E3:U3" si="1">D3</f>
        <v>10000</v>
      </c>
      <c r="F3" s="11">
        <f t="shared" si="1"/>
        <v>10000</v>
      </c>
      <c r="G3" s="11">
        <f t="shared" si="1"/>
        <v>10000</v>
      </c>
      <c r="H3" s="11">
        <f t="shared" si="1"/>
        <v>10000</v>
      </c>
      <c r="I3" s="11">
        <f t="shared" si="1"/>
        <v>10000</v>
      </c>
      <c r="J3" s="11">
        <f t="shared" si="1"/>
        <v>10000</v>
      </c>
      <c r="K3" s="11">
        <f t="shared" si="1"/>
        <v>10000</v>
      </c>
      <c r="L3" s="11">
        <f t="shared" si="1"/>
        <v>10000</v>
      </c>
      <c r="M3" s="11">
        <f t="shared" si="1"/>
        <v>10000</v>
      </c>
      <c r="N3" s="11">
        <f t="shared" si="1"/>
        <v>10000</v>
      </c>
      <c r="O3" s="11">
        <f t="shared" si="1"/>
        <v>10000</v>
      </c>
      <c r="P3" s="11">
        <f t="shared" si="1"/>
        <v>10000</v>
      </c>
      <c r="Q3" s="11">
        <f t="shared" si="1"/>
        <v>10000</v>
      </c>
      <c r="R3" s="11">
        <f t="shared" si="1"/>
        <v>10000</v>
      </c>
      <c r="S3" s="11">
        <f t="shared" si="1"/>
        <v>10000</v>
      </c>
      <c r="T3" s="11">
        <f t="shared" si="1"/>
        <v>10000</v>
      </c>
      <c r="U3" s="11">
        <f t="shared" si="1"/>
        <v>10000</v>
      </c>
      <c r="V3" s="11">
        <f t="shared" ref="V3:V11" si="2">S3</f>
        <v>10000</v>
      </c>
      <c r="W3" s="11">
        <f t="shared" ref="W3:W11" si="3">S3</f>
        <v>10000</v>
      </c>
      <c r="X3" s="11">
        <f t="shared" ref="X3:X11" si="4">T3</f>
        <v>10000</v>
      </c>
      <c r="Y3" s="11">
        <f t="shared" ref="Y3:Y11" si="5">U3</f>
        <v>10000</v>
      </c>
      <c r="Z3" s="11">
        <f t="shared" ref="Z3:Z11" si="6">V3</f>
        <v>10000</v>
      </c>
    </row>
    <row r="4" spans="1:26" x14ac:dyDescent="0.25">
      <c r="B4" s="18">
        <f>IRR(B2:B3)</f>
        <v>1.4999999999999902E-2</v>
      </c>
      <c r="C4" s="3">
        <f>'GWS '!S6</f>
        <v>31620</v>
      </c>
      <c r="D4" s="3">
        <f>'GWS '!O6</f>
        <v>15900</v>
      </c>
      <c r="E4" s="3">
        <f>D4</f>
        <v>15900</v>
      </c>
      <c r="F4" s="11">
        <f t="shared" ref="F4:U4" si="7">E4</f>
        <v>15900</v>
      </c>
      <c r="G4" s="11">
        <f t="shared" si="7"/>
        <v>15900</v>
      </c>
      <c r="H4" s="11">
        <f t="shared" si="7"/>
        <v>15900</v>
      </c>
      <c r="I4" s="11">
        <f t="shared" si="7"/>
        <v>15900</v>
      </c>
      <c r="J4" s="11">
        <f t="shared" si="7"/>
        <v>15900</v>
      </c>
      <c r="K4" s="11">
        <f t="shared" si="7"/>
        <v>15900</v>
      </c>
      <c r="L4" s="11">
        <f t="shared" si="7"/>
        <v>15900</v>
      </c>
      <c r="M4" s="11">
        <f t="shared" si="7"/>
        <v>15900</v>
      </c>
      <c r="N4" s="11">
        <f t="shared" si="7"/>
        <v>15900</v>
      </c>
      <c r="O4" s="11">
        <f t="shared" si="7"/>
        <v>15900</v>
      </c>
      <c r="P4" s="11">
        <f t="shared" si="7"/>
        <v>15900</v>
      </c>
      <c r="Q4" s="11">
        <f t="shared" si="7"/>
        <v>15900</v>
      </c>
      <c r="R4" s="11">
        <f t="shared" si="7"/>
        <v>15900</v>
      </c>
      <c r="S4" s="11">
        <f t="shared" si="7"/>
        <v>15900</v>
      </c>
      <c r="T4" s="11">
        <f t="shared" si="7"/>
        <v>15900</v>
      </c>
      <c r="U4" s="11">
        <f t="shared" si="7"/>
        <v>15900</v>
      </c>
      <c r="V4" s="11">
        <f t="shared" si="2"/>
        <v>15900</v>
      </c>
      <c r="W4" s="11">
        <f t="shared" si="3"/>
        <v>15900</v>
      </c>
      <c r="X4" s="11">
        <f t="shared" si="4"/>
        <v>15900</v>
      </c>
      <c r="Y4" s="11">
        <f t="shared" si="5"/>
        <v>15900</v>
      </c>
      <c r="Z4" s="11">
        <f t="shared" si="6"/>
        <v>15900</v>
      </c>
    </row>
    <row r="5" spans="1:26" x14ac:dyDescent="0.25">
      <c r="A5" t="s">
        <v>22</v>
      </c>
      <c r="B5" s="3"/>
      <c r="C5" s="18">
        <v>3.0331431023021199E-2</v>
      </c>
      <c r="D5" s="3">
        <f>'GWS '!S7</f>
        <v>21180</v>
      </c>
      <c r="E5" s="3">
        <f>'GWS '!O7</f>
        <v>15700</v>
      </c>
      <c r="F5" s="11">
        <f>E5</f>
        <v>15700</v>
      </c>
      <c r="G5" s="11">
        <f t="shared" ref="G5:U5" si="8">F5</f>
        <v>15700</v>
      </c>
      <c r="H5" s="11">
        <f t="shared" si="8"/>
        <v>15700</v>
      </c>
      <c r="I5" s="11">
        <f t="shared" si="8"/>
        <v>15700</v>
      </c>
      <c r="J5" s="11">
        <f t="shared" si="8"/>
        <v>15700</v>
      </c>
      <c r="K5" s="11">
        <f t="shared" si="8"/>
        <v>15700</v>
      </c>
      <c r="L5" s="11">
        <f t="shared" si="8"/>
        <v>15700</v>
      </c>
      <c r="M5" s="11">
        <f t="shared" si="8"/>
        <v>15700</v>
      </c>
      <c r="N5" s="11">
        <f t="shared" si="8"/>
        <v>15700</v>
      </c>
      <c r="O5" s="11">
        <f t="shared" si="8"/>
        <v>15700</v>
      </c>
      <c r="P5" s="11">
        <f t="shared" si="8"/>
        <v>15700</v>
      </c>
      <c r="Q5" s="11">
        <f t="shared" si="8"/>
        <v>15700</v>
      </c>
      <c r="R5" s="11">
        <f t="shared" si="8"/>
        <v>15700</v>
      </c>
      <c r="S5" s="11">
        <f t="shared" si="8"/>
        <v>15700</v>
      </c>
      <c r="T5" s="11">
        <f t="shared" si="8"/>
        <v>15700</v>
      </c>
      <c r="U5" s="11">
        <f t="shared" si="8"/>
        <v>15700</v>
      </c>
      <c r="V5" s="11">
        <f t="shared" si="2"/>
        <v>15700</v>
      </c>
      <c r="W5" s="11">
        <f t="shared" si="3"/>
        <v>15700</v>
      </c>
      <c r="X5" s="11">
        <f t="shared" si="4"/>
        <v>15700</v>
      </c>
      <c r="Y5" s="11">
        <f t="shared" si="5"/>
        <v>15700</v>
      </c>
      <c r="Z5" s="11">
        <f t="shared" si="6"/>
        <v>15700</v>
      </c>
    </row>
    <row r="6" spans="1:26" x14ac:dyDescent="0.25">
      <c r="A6" t="s">
        <v>22</v>
      </c>
      <c r="B6" s="3"/>
      <c r="C6" s="3"/>
      <c r="D6" s="18">
        <f>IRR(D2:D5)</f>
        <v>7.6349377675900776E-2</v>
      </c>
      <c r="E6" s="3">
        <f>'GWS '!S8</f>
        <v>15440</v>
      </c>
      <c r="F6" s="11">
        <f>'GWS '!O8</f>
        <v>15200</v>
      </c>
      <c r="G6" s="11">
        <f>F6</f>
        <v>15200</v>
      </c>
      <c r="H6" s="11">
        <f t="shared" ref="H6:U6" si="9">G6</f>
        <v>15200</v>
      </c>
      <c r="I6" s="11">
        <f t="shared" si="9"/>
        <v>15200</v>
      </c>
      <c r="J6" s="11">
        <f t="shared" si="9"/>
        <v>15200</v>
      </c>
      <c r="K6" s="11">
        <f t="shared" si="9"/>
        <v>15200</v>
      </c>
      <c r="L6" s="11">
        <f t="shared" si="9"/>
        <v>15200</v>
      </c>
      <c r="M6" s="11">
        <f t="shared" si="9"/>
        <v>15200</v>
      </c>
      <c r="N6" s="11">
        <f t="shared" si="9"/>
        <v>15200</v>
      </c>
      <c r="O6" s="11">
        <f t="shared" si="9"/>
        <v>15200</v>
      </c>
      <c r="P6" s="11">
        <f t="shared" si="9"/>
        <v>15200</v>
      </c>
      <c r="Q6" s="11">
        <f t="shared" si="9"/>
        <v>15200</v>
      </c>
      <c r="R6" s="11">
        <f t="shared" si="9"/>
        <v>15200</v>
      </c>
      <c r="S6" s="11">
        <f t="shared" si="9"/>
        <v>15200</v>
      </c>
      <c r="T6" s="11">
        <f t="shared" si="9"/>
        <v>15200</v>
      </c>
      <c r="U6" s="11">
        <f t="shared" si="9"/>
        <v>15200</v>
      </c>
      <c r="V6" s="11">
        <f t="shared" si="2"/>
        <v>15200</v>
      </c>
      <c r="W6" s="11">
        <f t="shared" si="3"/>
        <v>15200</v>
      </c>
      <c r="X6" s="11">
        <f t="shared" si="4"/>
        <v>15200</v>
      </c>
      <c r="Y6" s="11">
        <f t="shared" si="5"/>
        <v>15200</v>
      </c>
      <c r="Z6" s="11">
        <f t="shared" si="6"/>
        <v>15200</v>
      </c>
    </row>
    <row r="7" spans="1:26" x14ac:dyDescent="0.25">
      <c r="A7" t="s">
        <v>22</v>
      </c>
      <c r="B7" s="11"/>
      <c r="C7" s="11"/>
      <c r="D7" s="11"/>
      <c r="E7" s="18">
        <f>IRR(E2:E6)</f>
        <v>0.14848500800040521</v>
      </c>
      <c r="F7" s="11">
        <v>0</v>
      </c>
      <c r="G7" s="11">
        <v>0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f t="shared" ref="P7:U7" si="10">O7</f>
        <v>1</v>
      </c>
      <c r="Q7" s="11">
        <f t="shared" si="10"/>
        <v>1</v>
      </c>
      <c r="R7" s="11">
        <f t="shared" si="10"/>
        <v>1</v>
      </c>
      <c r="S7" s="11">
        <f t="shared" si="10"/>
        <v>1</v>
      </c>
      <c r="T7" s="11">
        <f t="shared" si="10"/>
        <v>1</v>
      </c>
      <c r="U7" s="11">
        <f t="shared" si="10"/>
        <v>1</v>
      </c>
      <c r="V7" s="11">
        <f t="shared" si="2"/>
        <v>1</v>
      </c>
      <c r="W7" s="11">
        <f t="shared" si="3"/>
        <v>1</v>
      </c>
      <c r="X7" s="11">
        <f t="shared" si="4"/>
        <v>1</v>
      </c>
      <c r="Y7" s="11">
        <f t="shared" si="5"/>
        <v>1</v>
      </c>
      <c r="Z7" s="11">
        <f t="shared" si="6"/>
        <v>1</v>
      </c>
    </row>
    <row r="8" spans="1:26" x14ac:dyDescent="0.25">
      <c r="A8" t="s">
        <v>22</v>
      </c>
      <c r="B8" s="3"/>
      <c r="C8" s="3"/>
      <c r="D8" s="3"/>
      <c r="E8" s="3"/>
      <c r="F8" s="10">
        <f>IRR(F2:F7)</f>
        <v>0.14688673583824552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f t="shared" ref="P8:U8" si="11">O8</f>
        <v>1</v>
      </c>
      <c r="Q8" s="11">
        <f t="shared" si="11"/>
        <v>1</v>
      </c>
      <c r="R8" s="11">
        <f t="shared" si="11"/>
        <v>1</v>
      </c>
      <c r="S8" s="11">
        <f t="shared" si="11"/>
        <v>1</v>
      </c>
      <c r="T8" s="11">
        <f t="shared" si="11"/>
        <v>1</v>
      </c>
      <c r="U8" s="11">
        <f t="shared" si="11"/>
        <v>1</v>
      </c>
      <c r="V8" s="11">
        <f t="shared" si="2"/>
        <v>1</v>
      </c>
      <c r="W8" s="11">
        <f t="shared" si="3"/>
        <v>1</v>
      </c>
      <c r="X8" s="11">
        <f t="shared" si="4"/>
        <v>1</v>
      </c>
      <c r="Y8" s="11">
        <f t="shared" si="5"/>
        <v>1</v>
      </c>
      <c r="Z8" s="11">
        <f t="shared" si="6"/>
        <v>1</v>
      </c>
    </row>
    <row r="9" spans="1:26" x14ac:dyDescent="0.25">
      <c r="A9" t="s">
        <v>22</v>
      </c>
      <c r="B9" s="3"/>
      <c r="C9" s="3"/>
      <c r="D9" s="3"/>
      <c r="E9" s="3"/>
      <c r="F9" s="11"/>
      <c r="G9" s="12">
        <f>IRR(G2:G8)</f>
        <v>0.14688673583824552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f t="shared" ref="N9:U9" si="12">M9</f>
        <v>1</v>
      </c>
      <c r="O9" s="11">
        <f t="shared" si="12"/>
        <v>1</v>
      </c>
      <c r="P9" s="11">
        <f t="shared" si="12"/>
        <v>1</v>
      </c>
      <c r="Q9" s="11">
        <f t="shared" si="12"/>
        <v>1</v>
      </c>
      <c r="R9" s="11">
        <f t="shared" si="12"/>
        <v>1</v>
      </c>
      <c r="S9" s="11">
        <f t="shared" si="12"/>
        <v>1</v>
      </c>
      <c r="T9" s="11">
        <f t="shared" si="12"/>
        <v>1</v>
      </c>
      <c r="U9" s="11">
        <f t="shared" si="12"/>
        <v>1</v>
      </c>
      <c r="V9" s="11">
        <f t="shared" si="2"/>
        <v>1</v>
      </c>
      <c r="W9" s="11">
        <f t="shared" si="3"/>
        <v>1</v>
      </c>
      <c r="X9" s="11">
        <f t="shared" si="4"/>
        <v>1</v>
      </c>
      <c r="Y9" s="11">
        <f t="shared" si="5"/>
        <v>1</v>
      </c>
      <c r="Z9" s="11">
        <f t="shared" si="6"/>
        <v>1</v>
      </c>
    </row>
    <row r="10" spans="1:26" x14ac:dyDescent="0.25">
      <c r="A10" t="s">
        <v>22</v>
      </c>
      <c r="B10" s="8"/>
      <c r="C10" s="8"/>
      <c r="D10" s="8"/>
      <c r="E10" s="8"/>
      <c r="F10" s="11"/>
      <c r="G10" s="11"/>
      <c r="H10" s="8">
        <f>IRR(H$2:H9)</f>
        <v>0.14690206228240221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f t="shared" ref="N10:U10" si="13">M10</f>
        <v>1</v>
      </c>
      <c r="O10" s="11">
        <f t="shared" si="13"/>
        <v>1</v>
      </c>
      <c r="P10" s="11">
        <f t="shared" si="13"/>
        <v>1</v>
      </c>
      <c r="Q10" s="11">
        <f t="shared" si="13"/>
        <v>1</v>
      </c>
      <c r="R10" s="11">
        <f t="shared" si="13"/>
        <v>1</v>
      </c>
      <c r="S10" s="11">
        <f t="shared" si="13"/>
        <v>1</v>
      </c>
      <c r="T10" s="11">
        <f t="shared" si="13"/>
        <v>1</v>
      </c>
      <c r="U10" s="11">
        <f t="shared" si="13"/>
        <v>1</v>
      </c>
      <c r="V10" s="11">
        <f t="shared" si="2"/>
        <v>1</v>
      </c>
      <c r="W10" s="11">
        <f t="shared" si="3"/>
        <v>1</v>
      </c>
      <c r="X10" s="11">
        <f t="shared" si="4"/>
        <v>1</v>
      </c>
      <c r="Y10" s="11">
        <f t="shared" si="5"/>
        <v>1</v>
      </c>
      <c r="Z10" s="11">
        <f t="shared" si="6"/>
        <v>1</v>
      </c>
    </row>
    <row r="11" spans="1:26" x14ac:dyDescent="0.25">
      <c r="A11" t="s">
        <v>22</v>
      </c>
      <c r="B11" s="11"/>
      <c r="C11" s="11"/>
      <c r="D11" s="11"/>
      <c r="E11" s="11"/>
      <c r="F11" s="11"/>
      <c r="G11" s="11"/>
      <c r="H11" s="11"/>
      <c r="I11" s="8">
        <f>IRR(I$2:I10)</f>
        <v>0.14690592168773575</v>
      </c>
      <c r="J11" s="11">
        <v>1</v>
      </c>
      <c r="K11" s="11">
        <v>1</v>
      </c>
      <c r="L11" s="11">
        <v>1</v>
      </c>
      <c r="M11" s="11">
        <v>1</v>
      </c>
      <c r="N11" s="11">
        <f t="shared" ref="N11:U11" si="14">M11</f>
        <v>1</v>
      </c>
      <c r="O11" s="11">
        <f t="shared" si="14"/>
        <v>1</v>
      </c>
      <c r="P11" s="11">
        <f t="shared" si="14"/>
        <v>1</v>
      </c>
      <c r="Q11" s="11">
        <f t="shared" si="14"/>
        <v>1</v>
      </c>
      <c r="R11" s="11">
        <f t="shared" si="14"/>
        <v>1</v>
      </c>
      <c r="S11" s="11">
        <f t="shared" si="14"/>
        <v>1</v>
      </c>
      <c r="T11" s="11">
        <f t="shared" si="14"/>
        <v>1</v>
      </c>
      <c r="U11" s="11">
        <f t="shared" si="14"/>
        <v>1</v>
      </c>
      <c r="V11" s="11">
        <f t="shared" si="2"/>
        <v>1</v>
      </c>
      <c r="W11" s="11">
        <f t="shared" si="3"/>
        <v>1</v>
      </c>
      <c r="X11" s="11">
        <f t="shared" si="4"/>
        <v>1</v>
      </c>
      <c r="Y11" s="11">
        <f t="shared" si="5"/>
        <v>1</v>
      </c>
      <c r="Z11" s="11">
        <f t="shared" si="6"/>
        <v>1</v>
      </c>
    </row>
    <row r="12" spans="1:26" x14ac:dyDescent="0.25">
      <c r="A12" t="s">
        <v>22</v>
      </c>
      <c r="B12" s="11"/>
      <c r="C12" s="11"/>
      <c r="D12" s="11"/>
      <c r="E12" s="11"/>
      <c r="F12" s="11"/>
      <c r="G12" s="11"/>
      <c r="H12" s="11"/>
      <c r="I12" s="11"/>
      <c r="J12" s="8">
        <f>IRR(J$2:J11)</f>
        <v>0.14690928660833724</v>
      </c>
      <c r="K12" s="11">
        <v>1</v>
      </c>
      <c r="L12" s="11">
        <v>1</v>
      </c>
      <c r="M12" s="11">
        <v>1</v>
      </c>
      <c r="N12" s="11">
        <f t="shared" ref="N12:Z12" si="15">M12</f>
        <v>1</v>
      </c>
      <c r="O12" s="11">
        <f t="shared" si="15"/>
        <v>1</v>
      </c>
      <c r="P12" s="11">
        <f t="shared" si="15"/>
        <v>1</v>
      </c>
      <c r="Q12" s="11">
        <f t="shared" si="15"/>
        <v>1</v>
      </c>
      <c r="R12" s="11">
        <f t="shared" si="15"/>
        <v>1</v>
      </c>
      <c r="S12" s="11">
        <f t="shared" si="15"/>
        <v>1</v>
      </c>
      <c r="T12" s="11">
        <f t="shared" si="15"/>
        <v>1</v>
      </c>
      <c r="U12" s="11">
        <f t="shared" si="15"/>
        <v>1</v>
      </c>
      <c r="V12" s="11">
        <f t="shared" si="15"/>
        <v>1</v>
      </c>
      <c r="W12" s="11">
        <f t="shared" si="15"/>
        <v>1</v>
      </c>
      <c r="X12" s="11">
        <f t="shared" si="15"/>
        <v>1</v>
      </c>
      <c r="Y12" s="11">
        <f t="shared" si="15"/>
        <v>1</v>
      </c>
      <c r="Z12" s="11">
        <f t="shared" si="15"/>
        <v>1</v>
      </c>
    </row>
    <row r="13" spans="1:26" x14ac:dyDescent="0.25">
      <c r="A13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8">
        <f>IRR(K$2:K12)</f>
        <v>0.14691222039052931</v>
      </c>
      <c r="L13" s="11">
        <v>1</v>
      </c>
      <c r="M13" s="11">
        <v>1</v>
      </c>
      <c r="N13" s="11">
        <f>M13</f>
        <v>1</v>
      </c>
      <c r="O13" s="11">
        <f t="shared" ref="O13:Z13" si="16">N13</f>
        <v>1</v>
      </c>
      <c r="P13" s="11">
        <f t="shared" si="16"/>
        <v>1</v>
      </c>
      <c r="Q13" s="11">
        <f t="shared" si="16"/>
        <v>1</v>
      </c>
      <c r="R13" s="11">
        <f t="shared" si="16"/>
        <v>1</v>
      </c>
      <c r="S13" s="11">
        <f t="shared" si="16"/>
        <v>1</v>
      </c>
      <c r="T13" s="11">
        <f t="shared" si="16"/>
        <v>1</v>
      </c>
      <c r="U13" s="11">
        <f t="shared" si="16"/>
        <v>1</v>
      </c>
      <c r="V13" s="11">
        <f t="shared" si="16"/>
        <v>1</v>
      </c>
      <c r="W13" s="11">
        <f t="shared" si="16"/>
        <v>1</v>
      </c>
      <c r="X13" s="11">
        <f t="shared" si="16"/>
        <v>1</v>
      </c>
      <c r="Y13" s="11">
        <f t="shared" si="16"/>
        <v>1</v>
      </c>
      <c r="Z13" s="11">
        <f t="shared" si="16"/>
        <v>1</v>
      </c>
    </row>
    <row r="14" spans="1:26" x14ac:dyDescent="0.25">
      <c r="A14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8">
        <f>IRR(L$2:L13)</f>
        <v>0.14691477826964627</v>
      </c>
      <c r="M14" s="11">
        <v>1</v>
      </c>
      <c r="N14" s="11">
        <f>M14</f>
        <v>1</v>
      </c>
      <c r="O14" s="11">
        <f>N14</f>
        <v>1</v>
      </c>
      <c r="P14" s="11">
        <f t="shared" ref="P14:Z14" si="17">O14</f>
        <v>1</v>
      </c>
      <c r="Q14" s="11">
        <f t="shared" si="17"/>
        <v>1</v>
      </c>
      <c r="R14" s="11">
        <f t="shared" si="17"/>
        <v>1</v>
      </c>
      <c r="S14" s="11">
        <f t="shared" si="17"/>
        <v>1</v>
      </c>
      <c r="T14" s="11">
        <f t="shared" si="17"/>
        <v>1</v>
      </c>
      <c r="U14" s="11">
        <f t="shared" si="17"/>
        <v>1</v>
      </c>
      <c r="V14" s="11">
        <f t="shared" si="17"/>
        <v>1</v>
      </c>
      <c r="W14" s="11">
        <f t="shared" si="17"/>
        <v>1</v>
      </c>
      <c r="X14" s="11">
        <f t="shared" si="17"/>
        <v>1</v>
      </c>
      <c r="Y14" s="11">
        <f t="shared" si="17"/>
        <v>1</v>
      </c>
      <c r="Z14" s="11">
        <f t="shared" si="17"/>
        <v>1</v>
      </c>
    </row>
    <row r="15" spans="1:26" x14ac:dyDescent="0.25">
      <c r="A15" t="s">
        <v>22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8">
        <f>IRR(M$2:M14)</f>
        <v>0.14691700840718114</v>
      </c>
      <c r="N15" s="11">
        <v>1</v>
      </c>
      <c r="O15" s="11">
        <f>N15</f>
        <v>1</v>
      </c>
      <c r="P15" s="11">
        <f>O15</f>
        <v>1</v>
      </c>
      <c r="Q15" s="11">
        <f t="shared" ref="Q15:Z15" si="18">P15</f>
        <v>1</v>
      </c>
      <c r="R15" s="11">
        <f t="shared" si="18"/>
        <v>1</v>
      </c>
      <c r="S15" s="11">
        <f t="shared" si="18"/>
        <v>1</v>
      </c>
      <c r="T15" s="11">
        <f t="shared" si="18"/>
        <v>1</v>
      </c>
      <c r="U15" s="11">
        <f t="shared" si="18"/>
        <v>1</v>
      </c>
      <c r="V15" s="11">
        <f t="shared" si="18"/>
        <v>1</v>
      </c>
      <c r="W15" s="11">
        <f t="shared" si="18"/>
        <v>1</v>
      </c>
      <c r="X15" s="11">
        <f t="shared" si="18"/>
        <v>1</v>
      </c>
      <c r="Y15" s="11">
        <f t="shared" si="18"/>
        <v>1</v>
      </c>
      <c r="Z15" s="11">
        <f t="shared" si="18"/>
        <v>1</v>
      </c>
    </row>
    <row r="16" spans="1:26" x14ac:dyDescent="0.25">
      <c r="A16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">
        <f>IRR(N$2:N15)</f>
        <v>0.14691895279575262</v>
      </c>
      <c r="O16" s="11">
        <v>1</v>
      </c>
      <c r="P16" s="11">
        <f>O16</f>
        <v>1</v>
      </c>
      <c r="Q16" s="11">
        <f>P16</f>
        <v>1</v>
      </c>
      <c r="R16" s="11">
        <f t="shared" ref="R16:Z16" si="19">Q16</f>
        <v>1</v>
      </c>
      <c r="S16" s="11">
        <f t="shared" si="19"/>
        <v>1</v>
      </c>
      <c r="T16" s="11">
        <f t="shared" si="19"/>
        <v>1</v>
      </c>
      <c r="U16" s="11">
        <f t="shared" si="19"/>
        <v>1</v>
      </c>
      <c r="V16" s="11">
        <f t="shared" si="19"/>
        <v>1</v>
      </c>
      <c r="W16" s="11">
        <f t="shared" si="19"/>
        <v>1</v>
      </c>
      <c r="X16" s="11">
        <f t="shared" si="19"/>
        <v>1</v>
      </c>
      <c r="Y16" s="11">
        <f t="shared" si="19"/>
        <v>1</v>
      </c>
      <c r="Z16" s="11">
        <f t="shared" si="19"/>
        <v>1</v>
      </c>
    </row>
    <row r="17" spans="1:26" x14ac:dyDescent="0.25">
      <c r="A17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">
        <f>IRR(O$2:O16)</f>
        <v>0.14692064804860672</v>
      </c>
      <c r="P17" s="11">
        <v>1</v>
      </c>
      <c r="Q17" s="11">
        <f>P17</f>
        <v>1</v>
      </c>
      <c r="R17" s="11">
        <f>Q17</f>
        <v>1</v>
      </c>
      <c r="S17" s="11">
        <f t="shared" ref="S17:Z17" si="20">R17</f>
        <v>1</v>
      </c>
      <c r="T17" s="11">
        <f t="shared" si="20"/>
        <v>1</v>
      </c>
      <c r="U17" s="11">
        <f t="shared" si="20"/>
        <v>1</v>
      </c>
      <c r="V17" s="11">
        <f t="shared" si="20"/>
        <v>1</v>
      </c>
      <c r="W17" s="11">
        <f t="shared" si="20"/>
        <v>1</v>
      </c>
      <c r="X17" s="11">
        <f t="shared" si="20"/>
        <v>1</v>
      </c>
      <c r="Y17" s="11">
        <f t="shared" si="20"/>
        <v>1</v>
      </c>
      <c r="Z17" s="11">
        <f t="shared" si="20"/>
        <v>1</v>
      </c>
    </row>
    <row r="18" spans="1:26" x14ac:dyDescent="0.25">
      <c r="A18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8">
        <f>IRR(P$2:P17)</f>
        <v>0.14692212608829402</v>
      </c>
      <c r="Q18" s="11">
        <v>1</v>
      </c>
      <c r="R18" s="11">
        <f>Q18</f>
        <v>1</v>
      </c>
      <c r="S18" s="11">
        <f>R18</f>
        <v>1</v>
      </c>
      <c r="T18" s="11">
        <f t="shared" ref="T18:Z18" si="21">S18</f>
        <v>1</v>
      </c>
      <c r="U18" s="11">
        <f t="shared" si="21"/>
        <v>1</v>
      </c>
      <c r="V18" s="11">
        <f t="shared" si="21"/>
        <v>1</v>
      </c>
      <c r="W18" s="11">
        <f t="shared" si="21"/>
        <v>1</v>
      </c>
      <c r="X18" s="11">
        <f t="shared" si="21"/>
        <v>1</v>
      </c>
      <c r="Y18" s="11">
        <f t="shared" si="21"/>
        <v>1</v>
      </c>
      <c r="Z18" s="11">
        <f t="shared" si="21"/>
        <v>1</v>
      </c>
    </row>
    <row r="19" spans="1:26" x14ac:dyDescent="0.25">
      <c r="A19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>
        <f>IRR(Q$2:Q18)</f>
        <v>0.14692341474733195</v>
      </c>
      <c r="R19" s="11">
        <v>1</v>
      </c>
      <c r="S19" s="11">
        <f>R19</f>
        <v>1</v>
      </c>
      <c r="T19" s="11">
        <f>S19</f>
        <v>1</v>
      </c>
      <c r="U19" s="11">
        <f t="shared" ref="U19:Z19" si="22">T19</f>
        <v>1</v>
      </c>
      <c r="V19" s="11">
        <f t="shared" si="22"/>
        <v>1</v>
      </c>
      <c r="W19" s="11">
        <f t="shared" si="22"/>
        <v>1</v>
      </c>
      <c r="X19" s="11">
        <f t="shared" si="22"/>
        <v>1</v>
      </c>
      <c r="Y19" s="11">
        <f t="shared" si="22"/>
        <v>1</v>
      </c>
      <c r="Z19" s="11">
        <f t="shared" si="22"/>
        <v>1</v>
      </c>
    </row>
    <row r="20" spans="1:26" x14ac:dyDescent="0.25">
      <c r="A20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8">
        <f>IRR(R$2:R19)</f>
        <v>0.14692453829205143</v>
      </c>
      <c r="S20" s="11">
        <v>1</v>
      </c>
      <c r="T20" s="11">
        <f>S20</f>
        <v>1</v>
      </c>
      <c r="U20" s="11">
        <f>T20</f>
        <v>1</v>
      </c>
      <c r="V20" s="11">
        <f t="shared" ref="V20:Z20" si="23">U20</f>
        <v>1</v>
      </c>
      <c r="W20" s="11">
        <f t="shared" si="23"/>
        <v>1</v>
      </c>
      <c r="X20" s="11">
        <f t="shared" si="23"/>
        <v>1</v>
      </c>
      <c r="Y20" s="11">
        <f t="shared" si="23"/>
        <v>1</v>
      </c>
      <c r="Z20" s="11">
        <f t="shared" si="23"/>
        <v>1</v>
      </c>
    </row>
    <row r="21" spans="1:26" x14ac:dyDescent="0.25">
      <c r="A21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">
        <f>IRR(S$2:S20)</f>
        <v>0.14692551787942087</v>
      </c>
      <c r="T21" s="11">
        <v>1</v>
      </c>
      <c r="U21" s="11">
        <f>T21</f>
        <v>1</v>
      </c>
      <c r="V21" s="11">
        <f>U21</f>
        <v>1</v>
      </c>
      <c r="W21" s="11">
        <f>V21</f>
        <v>1</v>
      </c>
      <c r="X21" s="11">
        <f t="shared" ref="X21:Z21" si="24">W21</f>
        <v>1</v>
      </c>
      <c r="Y21" s="11">
        <f t="shared" si="24"/>
        <v>1</v>
      </c>
      <c r="Z21" s="11">
        <f t="shared" si="24"/>
        <v>1</v>
      </c>
    </row>
    <row r="22" spans="1:26" x14ac:dyDescent="0.25">
      <c r="A22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8">
        <f>IRR(T$2:T21)</f>
        <v>0.14692637195539859</v>
      </c>
      <c r="U22" s="11">
        <v>1</v>
      </c>
      <c r="V22" s="11">
        <f>U22</f>
        <v>1</v>
      </c>
      <c r="W22" s="11">
        <f>V22</f>
        <v>1</v>
      </c>
      <c r="X22" s="11">
        <f t="shared" ref="X22:Z24" si="25">W22</f>
        <v>1</v>
      </c>
      <c r="Y22" s="11">
        <f t="shared" si="25"/>
        <v>1</v>
      </c>
      <c r="Z22" s="11">
        <f t="shared" si="25"/>
        <v>1</v>
      </c>
    </row>
    <row r="23" spans="1:26" x14ac:dyDescent="0.25">
      <c r="A23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8">
        <f>IRR(U$2:U22)</f>
        <v>0.14692711660228142</v>
      </c>
      <c r="V23" s="11">
        <v>1</v>
      </c>
      <c r="W23" s="11">
        <f>V23</f>
        <v>1</v>
      </c>
      <c r="X23" s="11">
        <f t="shared" si="25"/>
        <v>1</v>
      </c>
      <c r="Y23" s="11">
        <f t="shared" si="25"/>
        <v>1</v>
      </c>
      <c r="Z23" s="11">
        <f t="shared" si="25"/>
        <v>1</v>
      </c>
    </row>
    <row r="24" spans="1:26" x14ac:dyDescent="0.25">
      <c r="A24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">
        <f>IRR(V$2:V23)</f>
        <v>0.14692776584156864</v>
      </c>
      <c r="W24" s="11">
        <v>1</v>
      </c>
      <c r="X24" s="11">
        <f t="shared" si="25"/>
        <v>1</v>
      </c>
      <c r="Y24" s="11">
        <f t="shared" ref="Y24:Z26" si="26">X24</f>
        <v>1</v>
      </c>
      <c r="Z24" s="11">
        <f t="shared" si="26"/>
        <v>1</v>
      </c>
    </row>
    <row r="25" spans="1:26" x14ac:dyDescent="0.25">
      <c r="A25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">
        <f>IRR(W$2:W24)</f>
        <v>0.14692833189803167</v>
      </c>
      <c r="X25" s="11">
        <v>1</v>
      </c>
      <c r="Y25" s="11">
        <f t="shared" si="26"/>
        <v>1</v>
      </c>
      <c r="Z25" s="11">
        <f t="shared" si="26"/>
        <v>1</v>
      </c>
    </row>
    <row r="26" spans="1:26" x14ac:dyDescent="0.25">
      <c r="A26" t="s">
        <v>22</v>
      </c>
      <c r="X26" s="8">
        <f>IRR(X$2:X25)</f>
        <v>0.14692882542995411</v>
      </c>
      <c r="Y26" s="11">
        <f t="shared" si="26"/>
        <v>0.14692882542995411</v>
      </c>
      <c r="Z26" s="11">
        <f t="shared" si="26"/>
        <v>0.14692882542995411</v>
      </c>
    </row>
    <row r="27" spans="1:26" x14ac:dyDescent="0.25">
      <c r="A27" t="s">
        <v>22</v>
      </c>
      <c r="Y27" s="8">
        <f>IRR(Y$2:Y26)</f>
        <v>0.14692888865386111</v>
      </c>
      <c r="Z27" s="11">
        <f>Y27</f>
        <v>0.14692888865386111</v>
      </c>
    </row>
    <row r="28" spans="1:26" x14ac:dyDescent="0.25">
      <c r="A28" t="s">
        <v>22</v>
      </c>
      <c r="Z28" s="8">
        <f>IRR(Z$2:Z27)</f>
        <v>0.14692894377827881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F7AC82997D242BB514D2CFE97E78F" ma:contentTypeVersion="11" ma:contentTypeDescription="Create a new document." ma:contentTypeScope="" ma:versionID="73ad5ab2a5384e02fa84a404e5e3788c">
  <xsd:schema xmlns:xsd="http://www.w3.org/2001/XMLSchema" xmlns:xs="http://www.w3.org/2001/XMLSchema" xmlns:p="http://schemas.microsoft.com/office/2006/metadata/properties" xmlns:ns3="5662f12b-3453-4479-8b12-66d6bdcc6b72" xmlns:ns4="b248de5a-1419-4918-96b9-b3242b854abc" targetNamespace="http://schemas.microsoft.com/office/2006/metadata/properties" ma:root="true" ma:fieldsID="ac9b7938d55e15e1b427d24caa556273" ns3:_="" ns4:_="">
    <xsd:import namespace="5662f12b-3453-4479-8b12-66d6bdcc6b72"/>
    <xsd:import namespace="b248de5a-1419-4918-96b9-b3242b854a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2f12b-3453-4479-8b12-66d6bdcc6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de5a-1419-4918-96b9-b3242b854a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F42790-BC05-4BB3-91B0-CBE17CE19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E3F532-646A-47B7-A4C9-FB38792C0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62f12b-3453-4479-8b12-66d6bdcc6b72"/>
    <ds:schemaRef ds:uri="b248de5a-1419-4918-96b9-b3242b854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CCD0FE-6A3F-4E1F-BC3B-1131087195BE}">
  <ds:schemaRefs>
    <ds:schemaRef ds:uri="5662f12b-3453-4479-8b12-66d6bdcc6b72"/>
    <ds:schemaRef ds:uri="http://schemas.microsoft.com/office/2006/documentManagement/types"/>
    <ds:schemaRef ds:uri="b248de5a-1419-4918-96b9-b3242b854abc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GWS </vt:lpstr>
      <vt:lpstr>exog.revenuecost</vt:lpstr>
      <vt:lpstr>exog. rate data</vt:lpstr>
      <vt:lpstr>IRR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Lindon</dc:creator>
  <cp:lastModifiedBy>Julie Taylor</cp:lastModifiedBy>
  <cp:lastPrinted>2020-03-16T09:37:26Z</cp:lastPrinted>
  <dcterms:created xsi:type="dcterms:W3CDTF">2019-04-25T20:02:21Z</dcterms:created>
  <dcterms:modified xsi:type="dcterms:W3CDTF">2021-01-14T20:35:38Z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0x010100DBEF7AC82997D242BB514D2CFE97E78F</vt:lpwstr>
  </property>
</Properties>
</file>